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Concol\Proyectos\C_1350 (EPM)\Conductor economico\"/>
    </mc:Choice>
  </mc:AlternateContent>
  <xr:revisionPtr revIDLastSave="0" documentId="13_ncr:1_{4066A7B6-C7B7-48A0-9670-D9A252F1B68A}" xr6:coauthVersionLast="41" xr6:coauthVersionMax="43" xr10:uidLastSave="{00000000-0000-0000-0000-000000000000}"/>
  <bookViews>
    <workbookView xWindow="-120" yWindow="-120" windowWidth="29040" windowHeight="15840" xr2:uid="{00000000-000D-0000-FFFF-FFFF00000000}"/>
  </bookViews>
  <sheets>
    <sheet name="Leáme" sheetId="18" r:id="rId1"/>
    <sheet name="Datos de entrada (Sistema)" sheetId="1" r:id="rId2"/>
    <sheet name="Datos de entrada (Conductor)" sheetId="7" r:id="rId3"/>
    <sheet name="Resultado" sheetId="11" r:id="rId4"/>
    <sheet name="Costos" sheetId="9" state="hidden" r:id="rId5"/>
    <sheet name="Valores admisibles de entrada" sheetId="5" state="hidden" r:id="rId6"/>
  </sheets>
  <definedNames>
    <definedName name="_xlnm._FilterDatabase" localSheetId="3" hidden="1">Resultado!$E$3:$F$27</definedName>
    <definedName name="_xlnm.Print_Area" localSheetId="1">'Datos de entrada (Sistema)'!$G$9:$R$24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9" i="9" l="1"/>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K154" i="9"/>
  <c r="K155" i="9"/>
  <c r="K156" i="9"/>
  <c r="K157" i="9"/>
  <c r="K158" i="9"/>
  <c r="K159" i="9"/>
  <c r="K160" i="9"/>
  <c r="K161" i="9"/>
  <c r="K162" i="9"/>
  <c r="K163" i="9"/>
  <c r="K164" i="9"/>
  <c r="K165" i="9"/>
  <c r="K166" i="9"/>
  <c r="K167" i="9"/>
  <c r="K168" i="9"/>
  <c r="K169" i="9"/>
  <c r="K170" i="9"/>
  <c r="K171" i="9"/>
  <c r="K172" i="9"/>
  <c r="K173" i="9"/>
  <c r="K174" i="9"/>
  <c r="K175" i="9"/>
  <c r="K176" i="9"/>
  <c r="K177" i="9"/>
  <c r="K178" i="9"/>
  <c r="K179" i="9"/>
  <c r="K180" i="9"/>
  <c r="K181" i="9"/>
  <c r="K182" i="9"/>
  <c r="K183" i="9"/>
  <c r="K184" i="9"/>
  <c r="K185" i="9"/>
  <c r="K186" i="9"/>
  <c r="K187" i="9"/>
  <c r="K188" i="9"/>
  <c r="K189" i="9"/>
  <c r="K190" i="9"/>
  <c r="K191" i="9"/>
  <c r="K192" i="9"/>
  <c r="K193" i="9"/>
  <c r="K194" i="9"/>
  <c r="K195" i="9"/>
  <c r="K196" i="9"/>
  <c r="K197" i="9"/>
  <c r="K198" i="9"/>
  <c r="K199" i="9"/>
  <c r="K200" i="9"/>
  <c r="K201" i="9"/>
  <c r="K202" i="9"/>
  <c r="K203" i="9"/>
  <c r="K204" i="9"/>
  <c r="K205" i="9"/>
  <c r="K206" i="9"/>
  <c r="K207" i="9"/>
  <c r="K208" i="9"/>
  <c r="K209" i="9"/>
  <c r="K210" i="9"/>
  <c r="K211" i="9"/>
  <c r="K212" i="9"/>
  <c r="K213" i="9"/>
  <c r="K214" i="9"/>
  <c r="K215" i="9"/>
  <c r="K216" i="9"/>
  <c r="K217" i="9"/>
  <c r="K218" i="9"/>
  <c r="K219" i="9"/>
  <c r="K220" i="9"/>
  <c r="K221" i="9"/>
  <c r="K222" i="9"/>
  <c r="K223" i="9"/>
  <c r="K224" i="9"/>
  <c r="K225" i="9"/>
  <c r="K226" i="9"/>
  <c r="K227" i="9"/>
  <c r="K228" i="9"/>
  <c r="K229" i="9"/>
  <c r="K230" i="9"/>
  <c r="K231" i="9"/>
  <c r="K232" i="9"/>
  <c r="K233" i="9"/>
  <c r="K234" i="9"/>
  <c r="K235" i="9"/>
  <c r="K236" i="9"/>
  <c r="K237" i="9"/>
  <c r="K238" i="9"/>
  <c r="K239" i="9"/>
  <c r="K240" i="9"/>
  <c r="K241" i="9"/>
  <c r="K242" i="9"/>
  <c r="K243" i="9"/>
  <c r="K244" i="9"/>
  <c r="K245" i="9"/>
  <c r="K246" i="9"/>
  <c r="K247" i="9"/>
  <c r="K248" i="9"/>
  <c r="K249" i="9"/>
  <c r="K250" i="9"/>
  <c r="K251" i="9"/>
  <c r="K252" i="9"/>
  <c r="K253" i="9"/>
  <c r="K254" i="9"/>
  <c r="K255" i="9"/>
  <c r="K256" i="9"/>
  <c r="K257" i="9"/>
  <c r="K258" i="9"/>
  <c r="K259" i="9"/>
  <c r="K260" i="9"/>
  <c r="K8" i="9"/>
  <c r="I239" i="9"/>
  <c r="I240" i="9"/>
  <c r="I241" i="9"/>
  <c r="I242" i="9"/>
  <c r="I243" i="9"/>
  <c r="I244" i="9"/>
  <c r="I245" i="9"/>
  <c r="I246" i="9"/>
  <c r="I247" i="9"/>
  <c r="I248" i="9"/>
  <c r="I249" i="9"/>
  <c r="I250" i="9"/>
  <c r="I251" i="9"/>
  <c r="I252" i="9"/>
  <c r="I253" i="9"/>
  <c r="I254" i="9"/>
  <c r="I255" i="9"/>
  <c r="I256" i="9"/>
  <c r="I257" i="9"/>
  <c r="I258" i="9"/>
  <c r="I259" i="9"/>
  <c r="I260" i="9"/>
  <c r="I238" i="9"/>
  <c r="I216" i="9"/>
  <c r="I217" i="9"/>
  <c r="I218" i="9"/>
  <c r="I219" i="9"/>
  <c r="I220" i="9"/>
  <c r="I221" i="9"/>
  <c r="I222" i="9"/>
  <c r="I223" i="9"/>
  <c r="I224" i="9"/>
  <c r="I225" i="9"/>
  <c r="I226" i="9"/>
  <c r="I227" i="9"/>
  <c r="I228" i="9"/>
  <c r="I229" i="9"/>
  <c r="I230" i="9"/>
  <c r="I231" i="9"/>
  <c r="I232" i="9"/>
  <c r="I233" i="9"/>
  <c r="I234" i="9"/>
  <c r="I235" i="9"/>
  <c r="I236" i="9"/>
  <c r="I237" i="9"/>
  <c r="I215" i="9"/>
  <c r="I193" i="9"/>
  <c r="I194" i="9"/>
  <c r="I195" i="9"/>
  <c r="I196" i="9"/>
  <c r="I197" i="9"/>
  <c r="I198" i="9"/>
  <c r="I199" i="9"/>
  <c r="I200" i="9"/>
  <c r="I201" i="9"/>
  <c r="I202" i="9"/>
  <c r="I203" i="9"/>
  <c r="I204" i="9"/>
  <c r="I205" i="9"/>
  <c r="I206" i="9"/>
  <c r="I207" i="9"/>
  <c r="I208" i="9"/>
  <c r="I209" i="9"/>
  <c r="I210" i="9"/>
  <c r="I211" i="9"/>
  <c r="I212" i="9"/>
  <c r="I213" i="9"/>
  <c r="I214" i="9"/>
  <c r="I192" i="9"/>
  <c r="I170" i="9"/>
  <c r="I171" i="9"/>
  <c r="I172" i="9"/>
  <c r="I173" i="9"/>
  <c r="I174" i="9"/>
  <c r="I175" i="9"/>
  <c r="I176" i="9"/>
  <c r="I177" i="9"/>
  <c r="I178" i="9"/>
  <c r="I179" i="9"/>
  <c r="I180" i="9"/>
  <c r="I181" i="9"/>
  <c r="I182" i="9"/>
  <c r="I183" i="9"/>
  <c r="I184" i="9"/>
  <c r="I185" i="9"/>
  <c r="I186" i="9"/>
  <c r="I187" i="9"/>
  <c r="I188" i="9"/>
  <c r="I189" i="9"/>
  <c r="I190" i="9"/>
  <c r="I191" i="9"/>
  <c r="I169" i="9"/>
  <c r="I147" i="9"/>
  <c r="I148" i="9"/>
  <c r="I149" i="9"/>
  <c r="I150" i="9"/>
  <c r="I151" i="9"/>
  <c r="I152" i="9"/>
  <c r="I153" i="9"/>
  <c r="I154" i="9"/>
  <c r="I155" i="9"/>
  <c r="I156" i="9"/>
  <c r="I157" i="9"/>
  <c r="I158" i="9"/>
  <c r="I159" i="9"/>
  <c r="I160" i="9"/>
  <c r="I161" i="9"/>
  <c r="I162" i="9"/>
  <c r="I163" i="9"/>
  <c r="I164" i="9"/>
  <c r="I165" i="9"/>
  <c r="I166" i="9"/>
  <c r="I167" i="9"/>
  <c r="I168" i="9"/>
  <c r="I146" i="9"/>
  <c r="I124" i="9"/>
  <c r="I125" i="9"/>
  <c r="I126" i="9"/>
  <c r="I127" i="9"/>
  <c r="I128" i="9"/>
  <c r="I129" i="9"/>
  <c r="I130" i="9"/>
  <c r="I131" i="9"/>
  <c r="I132" i="9"/>
  <c r="I133" i="9"/>
  <c r="I134" i="9"/>
  <c r="I135" i="9"/>
  <c r="I136" i="9"/>
  <c r="I137" i="9"/>
  <c r="I138" i="9"/>
  <c r="I139" i="9"/>
  <c r="I140" i="9"/>
  <c r="I141" i="9"/>
  <c r="I142" i="9"/>
  <c r="I143" i="9"/>
  <c r="I144" i="9"/>
  <c r="I145" i="9"/>
  <c r="I123" i="9"/>
  <c r="I101" i="9"/>
  <c r="I102" i="9"/>
  <c r="I103" i="9"/>
  <c r="I104" i="9"/>
  <c r="I105" i="9"/>
  <c r="I106" i="9"/>
  <c r="I107" i="9"/>
  <c r="I108" i="9"/>
  <c r="I109" i="9"/>
  <c r="I110" i="9"/>
  <c r="I111" i="9"/>
  <c r="I112" i="9"/>
  <c r="I113" i="9"/>
  <c r="I114" i="9"/>
  <c r="I115" i="9"/>
  <c r="I116" i="9"/>
  <c r="I117" i="9"/>
  <c r="I118" i="9"/>
  <c r="I119" i="9"/>
  <c r="I120" i="9"/>
  <c r="I121" i="9"/>
  <c r="I122" i="9"/>
  <c r="I100" i="9"/>
  <c r="I78" i="9"/>
  <c r="I79" i="9"/>
  <c r="I80" i="9"/>
  <c r="I81" i="9"/>
  <c r="I82" i="9"/>
  <c r="I83" i="9"/>
  <c r="I84" i="9"/>
  <c r="I85" i="9"/>
  <c r="I86" i="9"/>
  <c r="I87" i="9"/>
  <c r="I88" i="9"/>
  <c r="I89" i="9"/>
  <c r="I90" i="9"/>
  <c r="I91" i="9"/>
  <c r="I92" i="9"/>
  <c r="I93" i="9"/>
  <c r="I94" i="9"/>
  <c r="I95" i="9"/>
  <c r="I96" i="9"/>
  <c r="I97" i="9"/>
  <c r="I98" i="9"/>
  <c r="I99" i="9"/>
  <c r="I77" i="9"/>
  <c r="I55" i="9"/>
  <c r="I56" i="9"/>
  <c r="I57" i="9"/>
  <c r="I58" i="9"/>
  <c r="I59" i="9"/>
  <c r="I60" i="9"/>
  <c r="I61" i="9"/>
  <c r="I62" i="9"/>
  <c r="I63" i="9"/>
  <c r="I64" i="9"/>
  <c r="I65" i="9"/>
  <c r="I66" i="9"/>
  <c r="I67" i="9"/>
  <c r="I68" i="9"/>
  <c r="I69" i="9"/>
  <c r="I70" i="9"/>
  <c r="I71" i="9"/>
  <c r="I72" i="9"/>
  <c r="I73" i="9"/>
  <c r="I74" i="9"/>
  <c r="I75" i="9"/>
  <c r="I76" i="9"/>
  <c r="I54" i="9"/>
  <c r="I32" i="9"/>
  <c r="I33" i="9"/>
  <c r="I34" i="9"/>
  <c r="I35" i="9"/>
  <c r="I36" i="9"/>
  <c r="I37" i="9"/>
  <c r="I38" i="9"/>
  <c r="I39" i="9"/>
  <c r="I40" i="9"/>
  <c r="I41" i="9"/>
  <c r="I42" i="9"/>
  <c r="I43" i="9"/>
  <c r="I44" i="9"/>
  <c r="I45" i="9"/>
  <c r="I46" i="9"/>
  <c r="I47" i="9"/>
  <c r="I48" i="9"/>
  <c r="I49" i="9"/>
  <c r="I50" i="9"/>
  <c r="I51" i="9"/>
  <c r="I52" i="9"/>
  <c r="I53" i="9"/>
  <c r="I31" i="9"/>
  <c r="I9" i="9"/>
  <c r="I10" i="9"/>
  <c r="I11" i="9"/>
  <c r="I12" i="9"/>
  <c r="I13" i="9"/>
  <c r="I14" i="9"/>
  <c r="I15" i="9"/>
  <c r="I16" i="9"/>
  <c r="I17" i="9"/>
  <c r="I18" i="9"/>
  <c r="I19" i="9"/>
  <c r="I20" i="9"/>
  <c r="I21" i="9"/>
  <c r="I22" i="9"/>
  <c r="I23" i="9"/>
  <c r="I24" i="9"/>
  <c r="I25" i="9"/>
  <c r="I26" i="9"/>
  <c r="I27" i="9"/>
  <c r="I28" i="9"/>
  <c r="I29" i="9"/>
  <c r="I30" i="9"/>
  <c r="I8" i="9"/>
  <c r="C13" i="11" l="1"/>
  <c r="C6" i="11"/>
  <c r="C7" i="11"/>
  <c r="C8" i="11"/>
  <c r="C9" i="11"/>
  <c r="C10" i="11"/>
  <c r="C11" i="11"/>
  <c r="C12" i="11"/>
  <c r="C14" i="11"/>
  <c r="C15" i="11"/>
  <c r="C16" i="11"/>
  <c r="C17" i="11"/>
  <c r="C18" i="11"/>
  <c r="C19" i="11"/>
  <c r="C20" i="11"/>
  <c r="C21" i="11"/>
  <c r="C22" i="11"/>
  <c r="C23" i="11"/>
  <c r="C24" i="11"/>
  <c r="C25" i="11"/>
  <c r="C26" i="11"/>
  <c r="C27" i="11"/>
  <c r="C5" i="11"/>
  <c r="G239" i="9"/>
  <c r="G240" i="9"/>
  <c r="G241" i="9"/>
  <c r="G242" i="9"/>
  <c r="G243" i="9"/>
  <c r="G244" i="9"/>
  <c r="G245" i="9"/>
  <c r="G246" i="9"/>
  <c r="G247" i="9"/>
  <c r="G248" i="9"/>
  <c r="G249" i="9"/>
  <c r="G250" i="9"/>
  <c r="G251" i="9"/>
  <c r="G252" i="9"/>
  <c r="G253" i="9"/>
  <c r="G254" i="9"/>
  <c r="G255" i="9"/>
  <c r="G256" i="9"/>
  <c r="G257" i="9"/>
  <c r="G258" i="9"/>
  <c r="G259" i="9"/>
  <c r="G260" i="9"/>
  <c r="G238" i="9"/>
  <c r="G216" i="9"/>
  <c r="G217" i="9"/>
  <c r="G218" i="9"/>
  <c r="G219" i="9"/>
  <c r="G220" i="9"/>
  <c r="G221" i="9"/>
  <c r="G222" i="9"/>
  <c r="G223" i="9"/>
  <c r="G224" i="9"/>
  <c r="G225" i="9"/>
  <c r="G226" i="9"/>
  <c r="G227" i="9"/>
  <c r="G228" i="9"/>
  <c r="G229" i="9"/>
  <c r="G230" i="9"/>
  <c r="G231" i="9"/>
  <c r="G232" i="9"/>
  <c r="G233" i="9"/>
  <c r="G234" i="9"/>
  <c r="G235" i="9"/>
  <c r="G236" i="9"/>
  <c r="G237" i="9"/>
  <c r="G215" i="9"/>
  <c r="G193" i="9"/>
  <c r="G194" i="9"/>
  <c r="G195" i="9"/>
  <c r="G196" i="9"/>
  <c r="G197" i="9"/>
  <c r="G198" i="9"/>
  <c r="G199" i="9"/>
  <c r="G200" i="9"/>
  <c r="G201" i="9"/>
  <c r="G202" i="9"/>
  <c r="G203" i="9"/>
  <c r="G204" i="9"/>
  <c r="G205" i="9"/>
  <c r="G206" i="9"/>
  <c r="G207" i="9"/>
  <c r="G208" i="9"/>
  <c r="G209" i="9"/>
  <c r="G210" i="9"/>
  <c r="G211" i="9"/>
  <c r="G212" i="9"/>
  <c r="G213" i="9"/>
  <c r="G214" i="9"/>
  <c r="G192" i="9"/>
  <c r="G170" i="9"/>
  <c r="G171" i="9"/>
  <c r="G172" i="9"/>
  <c r="G173" i="9"/>
  <c r="G174" i="9"/>
  <c r="G175" i="9"/>
  <c r="G176" i="9"/>
  <c r="G177" i="9"/>
  <c r="G178" i="9"/>
  <c r="G179" i="9"/>
  <c r="G180" i="9"/>
  <c r="G181" i="9"/>
  <c r="G182" i="9"/>
  <c r="G183" i="9"/>
  <c r="G184" i="9"/>
  <c r="G185" i="9"/>
  <c r="G186" i="9"/>
  <c r="G187" i="9"/>
  <c r="G188" i="9"/>
  <c r="G189" i="9"/>
  <c r="G190" i="9"/>
  <c r="G191" i="9"/>
  <c r="G169" i="9"/>
  <c r="G147" i="9"/>
  <c r="G148" i="9"/>
  <c r="G149" i="9"/>
  <c r="G150" i="9"/>
  <c r="G151" i="9"/>
  <c r="G152" i="9"/>
  <c r="G153" i="9"/>
  <c r="G154" i="9"/>
  <c r="G155" i="9"/>
  <c r="G156" i="9"/>
  <c r="G157" i="9"/>
  <c r="G158" i="9"/>
  <c r="G159" i="9"/>
  <c r="G160" i="9"/>
  <c r="G161" i="9"/>
  <c r="G162" i="9"/>
  <c r="G163" i="9"/>
  <c r="G164" i="9"/>
  <c r="G165" i="9"/>
  <c r="G166" i="9"/>
  <c r="G167" i="9"/>
  <c r="G168" i="9"/>
  <c r="G146" i="9"/>
  <c r="G124" i="9"/>
  <c r="G125" i="9"/>
  <c r="G126" i="9"/>
  <c r="G127" i="9"/>
  <c r="G128" i="9"/>
  <c r="G129" i="9"/>
  <c r="G130" i="9"/>
  <c r="G131" i="9"/>
  <c r="G132" i="9"/>
  <c r="G133" i="9"/>
  <c r="G134" i="9"/>
  <c r="G135" i="9"/>
  <c r="G136" i="9"/>
  <c r="G137" i="9"/>
  <c r="G138" i="9"/>
  <c r="G139" i="9"/>
  <c r="G140" i="9"/>
  <c r="G141" i="9"/>
  <c r="G142" i="9"/>
  <c r="G143" i="9"/>
  <c r="G144" i="9"/>
  <c r="G145" i="9"/>
  <c r="G123" i="9"/>
  <c r="G101" i="9"/>
  <c r="G102" i="9"/>
  <c r="G103" i="9"/>
  <c r="G104" i="9"/>
  <c r="G105" i="9"/>
  <c r="G106" i="9"/>
  <c r="G107" i="9"/>
  <c r="G108" i="9"/>
  <c r="G109" i="9"/>
  <c r="G110" i="9"/>
  <c r="G111" i="9"/>
  <c r="G112" i="9"/>
  <c r="G113" i="9"/>
  <c r="G114" i="9"/>
  <c r="G115" i="9"/>
  <c r="G116" i="9"/>
  <c r="G117" i="9"/>
  <c r="G118" i="9"/>
  <c r="G119" i="9"/>
  <c r="G120" i="9"/>
  <c r="G121" i="9"/>
  <c r="G122" i="9"/>
  <c r="G100" i="9"/>
  <c r="G78" i="9"/>
  <c r="G79" i="9"/>
  <c r="G80" i="9"/>
  <c r="G81" i="9"/>
  <c r="G82" i="9"/>
  <c r="G83" i="9"/>
  <c r="G84" i="9"/>
  <c r="G85" i="9"/>
  <c r="G86" i="9"/>
  <c r="G87" i="9"/>
  <c r="G88" i="9"/>
  <c r="G89" i="9"/>
  <c r="G90" i="9"/>
  <c r="G91" i="9"/>
  <c r="G92" i="9"/>
  <c r="G93" i="9"/>
  <c r="G94" i="9"/>
  <c r="G95" i="9"/>
  <c r="G96" i="9"/>
  <c r="G97" i="9"/>
  <c r="G98" i="9"/>
  <c r="G99" i="9"/>
  <c r="G77" i="9"/>
  <c r="G55" i="9"/>
  <c r="G56" i="9"/>
  <c r="G57" i="9"/>
  <c r="G58" i="9"/>
  <c r="G59" i="9"/>
  <c r="G60" i="9"/>
  <c r="G61" i="9"/>
  <c r="G62" i="9"/>
  <c r="G63" i="9"/>
  <c r="G64" i="9"/>
  <c r="G65" i="9"/>
  <c r="G66" i="9"/>
  <c r="G67" i="9"/>
  <c r="G68" i="9"/>
  <c r="G69" i="9"/>
  <c r="G70" i="9"/>
  <c r="G71" i="9"/>
  <c r="G72" i="9"/>
  <c r="G73" i="9"/>
  <c r="G74" i="9"/>
  <c r="G75" i="9"/>
  <c r="G76" i="9"/>
  <c r="G54" i="9"/>
  <c r="G32" i="9"/>
  <c r="G33" i="9"/>
  <c r="G34" i="9"/>
  <c r="G35" i="9"/>
  <c r="G36" i="9"/>
  <c r="G37" i="9"/>
  <c r="G38" i="9"/>
  <c r="G39" i="9"/>
  <c r="G40" i="9"/>
  <c r="G41" i="9"/>
  <c r="G42" i="9"/>
  <c r="G43" i="9"/>
  <c r="G44" i="9"/>
  <c r="G45" i="9"/>
  <c r="G46" i="9"/>
  <c r="G47" i="9"/>
  <c r="G48" i="9"/>
  <c r="G49" i="9"/>
  <c r="G50" i="9"/>
  <c r="G51" i="9"/>
  <c r="G52" i="9"/>
  <c r="G53" i="9"/>
  <c r="G31" i="9"/>
  <c r="G9" i="9"/>
  <c r="G10" i="9"/>
  <c r="G11" i="9"/>
  <c r="G12" i="9"/>
  <c r="G13" i="9"/>
  <c r="G14" i="9"/>
  <c r="G15" i="9"/>
  <c r="G16" i="9"/>
  <c r="G17" i="9"/>
  <c r="G18" i="9"/>
  <c r="G19" i="9"/>
  <c r="G20" i="9"/>
  <c r="G21" i="9"/>
  <c r="G22" i="9"/>
  <c r="G23" i="9"/>
  <c r="G24" i="9"/>
  <c r="G25" i="9"/>
  <c r="G26" i="9"/>
  <c r="G27" i="9"/>
  <c r="G28" i="9"/>
  <c r="G29" i="9"/>
  <c r="G30" i="9"/>
  <c r="G8" i="9"/>
  <c r="B4"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8" i="9"/>
  <c r="B2" i="9" l="1"/>
  <c r="B3" i="9" s="1"/>
  <c r="C239" i="9"/>
  <c r="C240" i="9"/>
  <c r="C241" i="9"/>
  <c r="C242" i="9"/>
  <c r="C243" i="9"/>
  <c r="C244" i="9"/>
  <c r="C245" i="9"/>
  <c r="C246" i="9"/>
  <c r="C247" i="9"/>
  <c r="C248" i="9"/>
  <c r="C249" i="9"/>
  <c r="C250" i="9"/>
  <c r="C251" i="9"/>
  <c r="C252" i="9"/>
  <c r="C253" i="9"/>
  <c r="C254" i="9"/>
  <c r="C255" i="9"/>
  <c r="C256" i="9"/>
  <c r="C257" i="9"/>
  <c r="C258" i="9"/>
  <c r="C259" i="9"/>
  <c r="C260" i="9"/>
  <c r="C238" i="9"/>
  <c r="C216" i="9"/>
  <c r="C217" i="9"/>
  <c r="C218" i="9"/>
  <c r="C219" i="9"/>
  <c r="C220" i="9"/>
  <c r="C221" i="9"/>
  <c r="C222" i="9"/>
  <c r="C223" i="9"/>
  <c r="C224" i="9"/>
  <c r="C225" i="9"/>
  <c r="C226" i="9"/>
  <c r="C227" i="9"/>
  <c r="C228" i="9"/>
  <c r="C229" i="9"/>
  <c r="C230" i="9"/>
  <c r="C231" i="9"/>
  <c r="C232" i="9"/>
  <c r="C233" i="9"/>
  <c r="C234" i="9"/>
  <c r="C235" i="9"/>
  <c r="C236" i="9"/>
  <c r="C237" i="9"/>
  <c r="C215" i="9"/>
  <c r="C193" i="9"/>
  <c r="C194" i="9"/>
  <c r="C195" i="9"/>
  <c r="C196" i="9"/>
  <c r="C197" i="9"/>
  <c r="C198" i="9"/>
  <c r="C199" i="9"/>
  <c r="C200" i="9"/>
  <c r="C201" i="9"/>
  <c r="C202" i="9"/>
  <c r="C203" i="9"/>
  <c r="C204" i="9"/>
  <c r="C205" i="9"/>
  <c r="C206" i="9"/>
  <c r="C207" i="9"/>
  <c r="C208" i="9"/>
  <c r="C209" i="9"/>
  <c r="C210" i="9"/>
  <c r="C211" i="9"/>
  <c r="C212" i="9"/>
  <c r="C213" i="9"/>
  <c r="C214" i="9"/>
  <c r="C192" i="9"/>
  <c r="C170" i="9"/>
  <c r="C171" i="9"/>
  <c r="C172" i="9"/>
  <c r="C173" i="9"/>
  <c r="C174" i="9"/>
  <c r="C175" i="9"/>
  <c r="C176" i="9"/>
  <c r="C177" i="9"/>
  <c r="C178" i="9"/>
  <c r="C179" i="9"/>
  <c r="C180" i="9"/>
  <c r="C181" i="9"/>
  <c r="C182" i="9"/>
  <c r="C183" i="9"/>
  <c r="C184" i="9"/>
  <c r="C185" i="9"/>
  <c r="C186" i="9"/>
  <c r="C187" i="9"/>
  <c r="C188" i="9"/>
  <c r="C189" i="9"/>
  <c r="C190" i="9"/>
  <c r="C191" i="9"/>
  <c r="C169" i="9"/>
  <c r="C147" i="9"/>
  <c r="C148" i="9"/>
  <c r="C149" i="9"/>
  <c r="C150" i="9"/>
  <c r="C151" i="9"/>
  <c r="C152" i="9"/>
  <c r="C153" i="9"/>
  <c r="C154" i="9"/>
  <c r="C155" i="9"/>
  <c r="C156" i="9"/>
  <c r="C157" i="9"/>
  <c r="C158" i="9"/>
  <c r="C159" i="9"/>
  <c r="C160" i="9"/>
  <c r="C161" i="9"/>
  <c r="C162" i="9"/>
  <c r="C163" i="9"/>
  <c r="C164" i="9"/>
  <c r="C165" i="9"/>
  <c r="C166" i="9"/>
  <c r="C167" i="9"/>
  <c r="C168" i="9"/>
  <c r="C146" i="9"/>
  <c r="C124" i="9"/>
  <c r="C125" i="9"/>
  <c r="C126" i="9"/>
  <c r="C127" i="9"/>
  <c r="C128" i="9"/>
  <c r="C129" i="9"/>
  <c r="C130" i="9"/>
  <c r="C131" i="9"/>
  <c r="C132" i="9"/>
  <c r="C133" i="9"/>
  <c r="C134" i="9"/>
  <c r="C135" i="9"/>
  <c r="C136" i="9"/>
  <c r="C137" i="9"/>
  <c r="C138" i="9"/>
  <c r="C139" i="9"/>
  <c r="C140" i="9"/>
  <c r="C141" i="9"/>
  <c r="C142" i="9"/>
  <c r="C143" i="9"/>
  <c r="C144" i="9"/>
  <c r="C145" i="9"/>
  <c r="C123" i="9"/>
  <c r="C101" i="9"/>
  <c r="C102" i="9"/>
  <c r="C103" i="9"/>
  <c r="C104" i="9"/>
  <c r="C105" i="9"/>
  <c r="C106" i="9"/>
  <c r="C107" i="9"/>
  <c r="C108" i="9"/>
  <c r="C109" i="9"/>
  <c r="C110" i="9"/>
  <c r="C111" i="9"/>
  <c r="C112" i="9"/>
  <c r="C113" i="9"/>
  <c r="C114" i="9"/>
  <c r="C115" i="9"/>
  <c r="C116" i="9"/>
  <c r="C117" i="9"/>
  <c r="C118" i="9"/>
  <c r="C119" i="9"/>
  <c r="C120" i="9"/>
  <c r="C121" i="9"/>
  <c r="C122" i="9"/>
  <c r="C100" i="9"/>
  <c r="C78" i="9"/>
  <c r="C79" i="9"/>
  <c r="C80" i="9"/>
  <c r="C81" i="9"/>
  <c r="C82" i="9"/>
  <c r="C83" i="9"/>
  <c r="C84" i="9"/>
  <c r="C85" i="9"/>
  <c r="C86" i="9"/>
  <c r="C87" i="9"/>
  <c r="C88" i="9"/>
  <c r="C89" i="9"/>
  <c r="C90" i="9"/>
  <c r="C91" i="9"/>
  <c r="C92" i="9"/>
  <c r="C93" i="9"/>
  <c r="C94" i="9"/>
  <c r="C95" i="9"/>
  <c r="C96" i="9"/>
  <c r="C97" i="9"/>
  <c r="C98" i="9"/>
  <c r="C99" i="9"/>
  <c r="C77" i="9"/>
  <c r="C55" i="9"/>
  <c r="C56" i="9"/>
  <c r="C57" i="9"/>
  <c r="C58" i="9"/>
  <c r="C59" i="9"/>
  <c r="C60" i="9"/>
  <c r="C61" i="9"/>
  <c r="C62" i="9"/>
  <c r="C63" i="9"/>
  <c r="C64" i="9"/>
  <c r="C65" i="9"/>
  <c r="C66" i="9"/>
  <c r="C67" i="9"/>
  <c r="C68" i="9"/>
  <c r="C69" i="9"/>
  <c r="C70" i="9"/>
  <c r="C71" i="9"/>
  <c r="C72" i="9"/>
  <c r="C73" i="9"/>
  <c r="C74" i="9"/>
  <c r="C75" i="9"/>
  <c r="C76" i="9"/>
  <c r="C54" i="9"/>
  <c r="C48" i="9"/>
  <c r="C49" i="9"/>
  <c r="C50" i="9"/>
  <c r="C51" i="9"/>
  <c r="C52" i="9"/>
  <c r="C53" i="9"/>
  <c r="C32" i="9"/>
  <c r="C33" i="9"/>
  <c r="C34" i="9"/>
  <c r="C35" i="9"/>
  <c r="C36" i="9"/>
  <c r="C37" i="9"/>
  <c r="C38" i="9"/>
  <c r="C39" i="9"/>
  <c r="C40" i="9"/>
  <c r="C41" i="9"/>
  <c r="C42" i="9"/>
  <c r="C43" i="9"/>
  <c r="C44" i="9"/>
  <c r="C45" i="9"/>
  <c r="C46" i="9"/>
  <c r="C47" i="9"/>
  <c r="C31" i="9"/>
  <c r="C9" i="9"/>
  <c r="C10" i="9"/>
  <c r="C11" i="9"/>
  <c r="C12" i="9"/>
  <c r="C13" i="9"/>
  <c r="C14" i="9"/>
  <c r="C15" i="9"/>
  <c r="C16" i="9"/>
  <c r="C17" i="9"/>
  <c r="C18" i="9"/>
  <c r="C19" i="9"/>
  <c r="C20" i="9"/>
  <c r="C21" i="9"/>
  <c r="C22" i="9"/>
  <c r="C23" i="9"/>
  <c r="C24" i="9"/>
  <c r="C25" i="9"/>
  <c r="C26" i="9"/>
  <c r="C27" i="9"/>
  <c r="C28" i="9"/>
  <c r="C29" i="9"/>
  <c r="C30" i="9"/>
  <c r="C8" i="9"/>
  <c r="D31" i="9"/>
  <c r="H31" i="9" s="1"/>
  <c r="J31" i="9" s="1"/>
  <c r="E31" i="9"/>
  <c r="D32" i="9"/>
  <c r="E32" i="9"/>
  <c r="D33" i="9"/>
  <c r="E33" i="9"/>
  <c r="D34" i="9"/>
  <c r="H34" i="9" s="1"/>
  <c r="J34" i="9" s="1"/>
  <c r="E34" i="9"/>
  <c r="D35" i="9"/>
  <c r="E35" i="9"/>
  <c r="D36" i="9"/>
  <c r="E36" i="9"/>
  <c r="D37" i="9"/>
  <c r="E37" i="9"/>
  <c r="D38" i="9"/>
  <c r="E38" i="9"/>
  <c r="D39" i="9"/>
  <c r="H39" i="9" s="1"/>
  <c r="J39" i="9" s="1"/>
  <c r="E39" i="9"/>
  <c r="D40" i="9"/>
  <c r="E40" i="9"/>
  <c r="D41" i="9"/>
  <c r="E41" i="9"/>
  <c r="D42" i="9"/>
  <c r="E42" i="9"/>
  <c r="D43" i="9"/>
  <c r="H43" i="9" s="1"/>
  <c r="J43" i="9" s="1"/>
  <c r="E43" i="9"/>
  <c r="D44" i="9"/>
  <c r="E44" i="9"/>
  <c r="D45" i="9"/>
  <c r="E45" i="9"/>
  <c r="D46" i="9"/>
  <c r="H46" i="9" s="1"/>
  <c r="J46" i="9" s="1"/>
  <c r="E46" i="9"/>
  <c r="D47" i="9"/>
  <c r="E47" i="9"/>
  <c r="D48" i="9"/>
  <c r="E48" i="9"/>
  <c r="D49" i="9"/>
  <c r="E49" i="9"/>
  <c r="D50" i="9"/>
  <c r="E50" i="9"/>
  <c r="D51" i="9"/>
  <c r="H51" i="9" s="1"/>
  <c r="J51" i="9" s="1"/>
  <c r="E51" i="9"/>
  <c r="D52" i="9"/>
  <c r="E52" i="9"/>
  <c r="D53" i="9"/>
  <c r="E53" i="9"/>
  <c r="D54" i="9"/>
  <c r="H54" i="9" s="1"/>
  <c r="J54" i="9" s="1"/>
  <c r="E54" i="9"/>
  <c r="D55" i="9"/>
  <c r="H55" i="9" s="1"/>
  <c r="J55" i="9" s="1"/>
  <c r="E55" i="9"/>
  <c r="D56" i="9"/>
  <c r="E56" i="9"/>
  <c r="D57" i="9"/>
  <c r="E57" i="9"/>
  <c r="D58" i="9"/>
  <c r="E58" i="9"/>
  <c r="D59" i="9"/>
  <c r="E59" i="9"/>
  <c r="D60" i="9"/>
  <c r="E60" i="9"/>
  <c r="D61" i="9"/>
  <c r="E61" i="9"/>
  <c r="D62" i="9"/>
  <c r="H62" i="9" s="1"/>
  <c r="J62" i="9" s="1"/>
  <c r="E62" i="9"/>
  <c r="D63" i="9"/>
  <c r="E63" i="9"/>
  <c r="D64" i="9"/>
  <c r="E64" i="9"/>
  <c r="D65" i="9"/>
  <c r="E65" i="9"/>
  <c r="D66" i="9"/>
  <c r="E66" i="9"/>
  <c r="D67" i="9"/>
  <c r="H67" i="9" s="1"/>
  <c r="J67" i="9" s="1"/>
  <c r="E67" i="9"/>
  <c r="D68" i="9"/>
  <c r="E68" i="9"/>
  <c r="D69" i="9"/>
  <c r="E69" i="9"/>
  <c r="D70" i="9"/>
  <c r="E70" i="9"/>
  <c r="D71" i="9"/>
  <c r="H71" i="9" s="1"/>
  <c r="J71" i="9" s="1"/>
  <c r="E71" i="9"/>
  <c r="D72" i="9"/>
  <c r="E72" i="9"/>
  <c r="D73" i="9"/>
  <c r="E73" i="9"/>
  <c r="D74" i="9"/>
  <c r="E74" i="9"/>
  <c r="D75" i="9"/>
  <c r="E75" i="9"/>
  <c r="D76" i="9"/>
  <c r="E76" i="9"/>
  <c r="D77" i="9"/>
  <c r="E77" i="9"/>
  <c r="D78" i="9"/>
  <c r="E78" i="9"/>
  <c r="D79" i="9"/>
  <c r="H79" i="9" s="1"/>
  <c r="J79" i="9" s="1"/>
  <c r="E79" i="9"/>
  <c r="D80" i="9"/>
  <c r="E80" i="9"/>
  <c r="D81" i="9"/>
  <c r="E81" i="9"/>
  <c r="D82" i="9"/>
  <c r="H82" i="9" s="1"/>
  <c r="J82" i="9" s="1"/>
  <c r="E82" i="9"/>
  <c r="D83" i="9"/>
  <c r="H83" i="9" s="1"/>
  <c r="J83" i="9" s="1"/>
  <c r="E83" i="9"/>
  <c r="D84" i="9"/>
  <c r="E84" i="9"/>
  <c r="D85" i="9"/>
  <c r="E85" i="9"/>
  <c r="D86" i="9"/>
  <c r="H86" i="9" s="1"/>
  <c r="J86" i="9" s="1"/>
  <c r="E86" i="9"/>
  <c r="D87" i="9"/>
  <c r="E87" i="9"/>
  <c r="D88" i="9"/>
  <c r="E88" i="9"/>
  <c r="D89" i="9"/>
  <c r="E89" i="9"/>
  <c r="D90" i="9"/>
  <c r="E90" i="9"/>
  <c r="D91" i="9"/>
  <c r="H91" i="9" s="1"/>
  <c r="J91" i="9" s="1"/>
  <c r="E91" i="9"/>
  <c r="D92" i="9"/>
  <c r="E92" i="9"/>
  <c r="D93" i="9"/>
  <c r="E93" i="9"/>
  <c r="D94" i="9"/>
  <c r="E94" i="9"/>
  <c r="D95" i="9"/>
  <c r="H95" i="9" s="1"/>
  <c r="J95" i="9" s="1"/>
  <c r="E95" i="9"/>
  <c r="D96" i="9"/>
  <c r="E96" i="9"/>
  <c r="D97" i="9"/>
  <c r="E97" i="9"/>
  <c r="D98" i="9"/>
  <c r="E98" i="9"/>
  <c r="D99" i="9"/>
  <c r="E99" i="9"/>
  <c r="D100" i="9"/>
  <c r="E100" i="9"/>
  <c r="D101" i="9"/>
  <c r="E101" i="9"/>
  <c r="D102" i="9"/>
  <c r="E102" i="9"/>
  <c r="D103" i="9"/>
  <c r="H103" i="9" s="1"/>
  <c r="J103" i="9" s="1"/>
  <c r="E103" i="9"/>
  <c r="D104" i="9"/>
  <c r="E104" i="9"/>
  <c r="D105" i="9"/>
  <c r="E105" i="9"/>
  <c r="D106" i="9"/>
  <c r="H106" i="9" s="1"/>
  <c r="J106" i="9" s="1"/>
  <c r="E106" i="9"/>
  <c r="D107" i="9"/>
  <c r="H107" i="9" s="1"/>
  <c r="J107" i="9" s="1"/>
  <c r="E107" i="9"/>
  <c r="D108" i="9"/>
  <c r="E108" i="9"/>
  <c r="D109" i="9"/>
  <c r="E109" i="9"/>
  <c r="D110" i="9"/>
  <c r="H110" i="9" s="1"/>
  <c r="J110" i="9" s="1"/>
  <c r="E110" i="9"/>
  <c r="D111" i="9"/>
  <c r="E111" i="9"/>
  <c r="D112" i="9"/>
  <c r="E112" i="9"/>
  <c r="D113" i="9"/>
  <c r="E113" i="9"/>
  <c r="D114" i="9"/>
  <c r="E114" i="9"/>
  <c r="D115" i="9"/>
  <c r="E115" i="9"/>
  <c r="D116" i="9"/>
  <c r="E116" i="9"/>
  <c r="D117" i="9"/>
  <c r="E117" i="9"/>
  <c r="D118" i="9"/>
  <c r="E118" i="9"/>
  <c r="D119" i="9"/>
  <c r="E119" i="9"/>
  <c r="D120" i="9"/>
  <c r="E120" i="9"/>
  <c r="D121" i="9"/>
  <c r="E121" i="9"/>
  <c r="D122" i="9"/>
  <c r="H122" i="9" s="1"/>
  <c r="J122" i="9" s="1"/>
  <c r="E122" i="9"/>
  <c r="D123" i="9"/>
  <c r="H123" i="9" s="1"/>
  <c r="J123" i="9" s="1"/>
  <c r="E123" i="9"/>
  <c r="D124" i="9"/>
  <c r="E124" i="9"/>
  <c r="D125" i="9"/>
  <c r="E125" i="9"/>
  <c r="D126" i="9"/>
  <c r="E126" i="9"/>
  <c r="D127" i="9"/>
  <c r="E127" i="9"/>
  <c r="D128" i="9"/>
  <c r="H128" i="9" s="1"/>
  <c r="J128" i="9" s="1"/>
  <c r="E128" i="9"/>
  <c r="D129" i="9"/>
  <c r="E129" i="9"/>
  <c r="D130" i="9"/>
  <c r="H130" i="9" s="1"/>
  <c r="J130" i="9" s="1"/>
  <c r="E130" i="9"/>
  <c r="D131" i="9"/>
  <c r="H131" i="9" s="1"/>
  <c r="J131" i="9" s="1"/>
  <c r="E131" i="9"/>
  <c r="D132" i="9"/>
  <c r="E132" i="9"/>
  <c r="D133" i="9"/>
  <c r="E133" i="9"/>
  <c r="D134" i="9"/>
  <c r="E134" i="9"/>
  <c r="D135" i="9"/>
  <c r="H135" i="9" s="1"/>
  <c r="J135" i="9" s="1"/>
  <c r="E135" i="9"/>
  <c r="D136" i="9"/>
  <c r="H136" i="9" s="1"/>
  <c r="J136" i="9" s="1"/>
  <c r="E136" i="9"/>
  <c r="D137" i="9"/>
  <c r="E137" i="9"/>
  <c r="D138" i="9"/>
  <c r="H138" i="9" s="1"/>
  <c r="J138" i="9" s="1"/>
  <c r="E138" i="9"/>
  <c r="D139" i="9"/>
  <c r="E139" i="9"/>
  <c r="D140" i="9"/>
  <c r="E140" i="9"/>
  <c r="D141" i="9"/>
  <c r="E141" i="9"/>
  <c r="D142" i="9"/>
  <c r="E142" i="9"/>
  <c r="D143" i="9"/>
  <c r="H143" i="9" s="1"/>
  <c r="J143" i="9" s="1"/>
  <c r="E143" i="9"/>
  <c r="D144" i="9"/>
  <c r="E144" i="9"/>
  <c r="D145" i="9"/>
  <c r="E145" i="9"/>
  <c r="D146" i="9"/>
  <c r="H146" i="9" s="1"/>
  <c r="J146" i="9" s="1"/>
  <c r="E146" i="9"/>
  <c r="D147" i="9"/>
  <c r="H147" i="9" s="1"/>
  <c r="J147" i="9" s="1"/>
  <c r="E147" i="9"/>
  <c r="D148" i="9"/>
  <c r="E148" i="9"/>
  <c r="D149" i="9"/>
  <c r="E149" i="9"/>
  <c r="D150" i="9"/>
  <c r="H150" i="9" s="1"/>
  <c r="J150" i="9" s="1"/>
  <c r="E150" i="9"/>
  <c r="D151" i="9"/>
  <c r="E151" i="9"/>
  <c r="D152" i="9"/>
  <c r="E152" i="9"/>
  <c r="D153" i="9"/>
  <c r="E153" i="9"/>
  <c r="D154" i="9"/>
  <c r="E154" i="9"/>
  <c r="D155" i="9"/>
  <c r="H155" i="9" s="1"/>
  <c r="J155" i="9" s="1"/>
  <c r="E155" i="9"/>
  <c r="D156" i="9"/>
  <c r="H156" i="9" s="1"/>
  <c r="J156" i="9" s="1"/>
  <c r="E156" i="9"/>
  <c r="D157" i="9"/>
  <c r="E157" i="9"/>
  <c r="D158" i="9"/>
  <c r="H158" i="9" s="1"/>
  <c r="J158" i="9" s="1"/>
  <c r="E158" i="9"/>
  <c r="D159" i="9"/>
  <c r="H159" i="9" s="1"/>
  <c r="J159" i="9" s="1"/>
  <c r="E159" i="9"/>
  <c r="D160" i="9"/>
  <c r="E160" i="9"/>
  <c r="D161" i="9"/>
  <c r="E161" i="9"/>
  <c r="D162" i="9"/>
  <c r="E162" i="9"/>
  <c r="D163" i="9"/>
  <c r="E163" i="9"/>
  <c r="D164" i="9"/>
  <c r="E164" i="9"/>
  <c r="D165" i="9"/>
  <c r="E165" i="9"/>
  <c r="D166" i="9"/>
  <c r="E166" i="9"/>
  <c r="D167" i="9"/>
  <c r="H167" i="9" s="1"/>
  <c r="J167" i="9" s="1"/>
  <c r="E167" i="9"/>
  <c r="D168" i="9"/>
  <c r="E168" i="9"/>
  <c r="D169" i="9"/>
  <c r="H169" i="9" s="1"/>
  <c r="J169" i="9" s="1"/>
  <c r="E169" i="9"/>
  <c r="D170" i="9"/>
  <c r="E170" i="9"/>
  <c r="D171" i="9"/>
  <c r="H171" i="9" s="1"/>
  <c r="J171" i="9" s="1"/>
  <c r="E171" i="9"/>
  <c r="D172" i="9"/>
  <c r="H172" i="9" s="1"/>
  <c r="J172" i="9" s="1"/>
  <c r="E172" i="9"/>
  <c r="D173" i="9"/>
  <c r="E173" i="9"/>
  <c r="D174" i="9"/>
  <c r="H174" i="9" s="1"/>
  <c r="J174" i="9" s="1"/>
  <c r="E174" i="9"/>
  <c r="D175" i="9"/>
  <c r="E175" i="9"/>
  <c r="D176" i="9"/>
  <c r="E176" i="9"/>
  <c r="D177" i="9"/>
  <c r="E177" i="9"/>
  <c r="D178" i="9"/>
  <c r="E178" i="9"/>
  <c r="D179" i="9"/>
  <c r="H179" i="9" s="1"/>
  <c r="J179" i="9" s="1"/>
  <c r="E179" i="9"/>
  <c r="D180" i="9"/>
  <c r="E180" i="9"/>
  <c r="D181" i="9"/>
  <c r="E181" i="9"/>
  <c r="D182" i="9"/>
  <c r="E182" i="9"/>
  <c r="D183" i="9"/>
  <c r="H183" i="9" s="1"/>
  <c r="J183" i="9" s="1"/>
  <c r="E183" i="9"/>
  <c r="D184" i="9"/>
  <c r="E184" i="9"/>
  <c r="D185" i="9"/>
  <c r="E185" i="9"/>
  <c r="D186" i="9"/>
  <c r="H186" i="9" s="1"/>
  <c r="J186" i="9" s="1"/>
  <c r="E186" i="9"/>
  <c r="D187" i="9"/>
  <c r="E187" i="9"/>
  <c r="D188" i="9"/>
  <c r="E188" i="9"/>
  <c r="D189" i="9"/>
  <c r="E189" i="9"/>
  <c r="D190" i="9"/>
  <c r="H190" i="9" s="1"/>
  <c r="J190" i="9" s="1"/>
  <c r="E190" i="9"/>
  <c r="D191" i="9"/>
  <c r="E191" i="9"/>
  <c r="D192" i="9"/>
  <c r="E192" i="9"/>
  <c r="D193" i="9"/>
  <c r="H193" i="9" s="1"/>
  <c r="J193" i="9" s="1"/>
  <c r="E193" i="9"/>
  <c r="D194" i="9"/>
  <c r="H194" i="9" s="1"/>
  <c r="J194" i="9" s="1"/>
  <c r="E194" i="9"/>
  <c r="D195" i="9"/>
  <c r="H195" i="9" s="1"/>
  <c r="J195" i="9" s="1"/>
  <c r="E195" i="9"/>
  <c r="D196" i="9"/>
  <c r="E196" i="9"/>
  <c r="D197" i="9"/>
  <c r="H197" i="9" s="1"/>
  <c r="J197" i="9" s="1"/>
  <c r="E197" i="9"/>
  <c r="D198" i="9"/>
  <c r="H198" i="9" s="1"/>
  <c r="J198" i="9" s="1"/>
  <c r="E198" i="9"/>
  <c r="D199" i="9"/>
  <c r="H199" i="9" s="1"/>
  <c r="J199" i="9" s="1"/>
  <c r="E199" i="9"/>
  <c r="D200" i="9"/>
  <c r="E200" i="9"/>
  <c r="D201" i="9"/>
  <c r="H201" i="9" s="1"/>
  <c r="J201" i="9" s="1"/>
  <c r="E201" i="9"/>
  <c r="D202" i="9"/>
  <c r="H202" i="9" s="1"/>
  <c r="J202" i="9" s="1"/>
  <c r="E202" i="9"/>
  <c r="D203" i="9"/>
  <c r="H203" i="9" s="1"/>
  <c r="J203" i="9" s="1"/>
  <c r="E203" i="9"/>
  <c r="D204" i="9"/>
  <c r="E204" i="9"/>
  <c r="D205" i="9"/>
  <c r="H205" i="9" s="1"/>
  <c r="J205" i="9" s="1"/>
  <c r="E205" i="9"/>
  <c r="D206" i="9"/>
  <c r="H206" i="9" s="1"/>
  <c r="J206" i="9" s="1"/>
  <c r="E206" i="9"/>
  <c r="D207" i="9"/>
  <c r="E207" i="9"/>
  <c r="D208" i="9"/>
  <c r="E208" i="9"/>
  <c r="D209" i="9"/>
  <c r="H209" i="9" s="1"/>
  <c r="J209" i="9" s="1"/>
  <c r="E209" i="9"/>
  <c r="D210" i="9"/>
  <c r="H210" i="9" s="1"/>
  <c r="J210" i="9" s="1"/>
  <c r="E210" i="9"/>
  <c r="D211" i="9"/>
  <c r="H211" i="9" s="1"/>
  <c r="J211" i="9" s="1"/>
  <c r="E211" i="9"/>
  <c r="D212" i="9"/>
  <c r="E212" i="9"/>
  <c r="D213" i="9"/>
  <c r="H213" i="9" s="1"/>
  <c r="J213" i="9" s="1"/>
  <c r="E213" i="9"/>
  <c r="D214" i="9"/>
  <c r="H214" i="9" s="1"/>
  <c r="J214" i="9" s="1"/>
  <c r="E214" i="9"/>
  <c r="D215" i="9"/>
  <c r="H215" i="9" s="1"/>
  <c r="J215" i="9" s="1"/>
  <c r="E215" i="9"/>
  <c r="D216" i="9"/>
  <c r="E216" i="9"/>
  <c r="D217" i="9"/>
  <c r="H217" i="9" s="1"/>
  <c r="J217" i="9" s="1"/>
  <c r="E217" i="9"/>
  <c r="D218" i="9"/>
  <c r="H218" i="9" s="1"/>
  <c r="J218" i="9" s="1"/>
  <c r="E218" i="9"/>
  <c r="D219" i="9"/>
  <c r="H219" i="9" s="1"/>
  <c r="J219" i="9" s="1"/>
  <c r="E219" i="9"/>
  <c r="D220" i="9"/>
  <c r="E220" i="9"/>
  <c r="D221" i="9"/>
  <c r="H221" i="9" s="1"/>
  <c r="J221" i="9" s="1"/>
  <c r="E221" i="9"/>
  <c r="D222" i="9"/>
  <c r="H222" i="9" s="1"/>
  <c r="J222" i="9" s="1"/>
  <c r="E222" i="9"/>
  <c r="D223" i="9"/>
  <c r="H223" i="9" s="1"/>
  <c r="J223" i="9" s="1"/>
  <c r="E223" i="9"/>
  <c r="D224" i="9"/>
  <c r="E224" i="9"/>
  <c r="D225" i="9"/>
  <c r="H225" i="9" s="1"/>
  <c r="J225" i="9" s="1"/>
  <c r="E225" i="9"/>
  <c r="D226" i="9"/>
  <c r="H226" i="9" s="1"/>
  <c r="J226" i="9" s="1"/>
  <c r="E226" i="9"/>
  <c r="D227" i="9"/>
  <c r="H227" i="9" s="1"/>
  <c r="J227" i="9" s="1"/>
  <c r="E227" i="9"/>
  <c r="D228" i="9"/>
  <c r="E228" i="9"/>
  <c r="D229" i="9"/>
  <c r="H229" i="9" s="1"/>
  <c r="J229" i="9" s="1"/>
  <c r="E229" i="9"/>
  <c r="D230" i="9"/>
  <c r="H230" i="9" s="1"/>
  <c r="J230" i="9" s="1"/>
  <c r="E230" i="9"/>
  <c r="D231" i="9"/>
  <c r="H231" i="9" s="1"/>
  <c r="J231" i="9" s="1"/>
  <c r="E231" i="9"/>
  <c r="D232" i="9"/>
  <c r="E232" i="9"/>
  <c r="D233" i="9"/>
  <c r="H233" i="9" s="1"/>
  <c r="J233" i="9" s="1"/>
  <c r="E233" i="9"/>
  <c r="D234" i="9"/>
  <c r="H234" i="9" s="1"/>
  <c r="J234" i="9" s="1"/>
  <c r="E234" i="9"/>
  <c r="D235" i="9"/>
  <c r="H235" i="9" s="1"/>
  <c r="J235" i="9" s="1"/>
  <c r="E235" i="9"/>
  <c r="D236" i="9"/>
  <c r="E236" i="9"/>
  <c r="D237" i="9"/>
  <c r="H237" i="9" s="1"/>
  <c r="J237" i="9" s="1"/>
  <c r="E237" i="9"/>
  <c r="D238" i="9"/>
  <c r="H238" i="9" s="1"/>
  <c r="J238" i="9" s="1"/>
  <c r="E238" i="9"/>
  <c r="D239" i="9"/>
  <c r="E239" i="9"/>
  <c r="D240" i="9"/>
  <c r="E240" i="9"/>
  <c r="D241" i="9"/>
  <c r="E241" i="9"/>
  <c r="D242" i="9"/>
  <c r="H242" i="9" s="1"/>
  <c r="J242" i="9" s="1"/>
  <c r="E242" i="9"/>
  <c r="D243" i="9"/>
  <c r="H243" i="9" s="1"/>
  <c r="J243" i="9" s="1"/>
  <c r="E243" i="9"/>
  <c r="D244" i="9"/>
  <c r="E244" i="9"/>
  <c r="D245" i="9"/>
  <c r="E245" i="9"/>
  <c r="D246" i="9"/>
  <c r="E246" i="9"/>
  <c r="D247" i="9"/>
  <c r="H247" i="9" s="1"/>
  <c r="J247" i="9" s="1"/>
  <c r="E247" i="9"/>
  <c r="D248" i="9"/>
  <c r="E248" i="9"/>
  <c r="D249" i="9"/>
  <c r="E249" i="9"/>
  <c r="D250" i="9"/>
  <c r="E250" i="9"/>
  <c r="D251" i="9"/>
  <c r="E251" i="9"/>
  <c r="D252" i="9"/>
  <c r="E252" i="9"/>
  <c r="D253" i="9"/>
  <c r="E253" i="9"/>
  <c r="D254" i="9"/>
  <c r="E254" i="9"/>
  <c r="D255" i="9"/>
  <c r="E255" i="9"/>
  <c r="D256" i="9"/>
  <c r="E256" i="9"/>
  <c r="D257" i="9"/>
  <c r="E257" i="9"/>
  <c r="D258" i="9"/>
  <c r="E258" i="9"/>
  <c r="D259" i="9"/>
  <c r="H259" i="9" s="1"/>
  <c r="J259" i="9" s="1"/>
  <c r="E259" i="9"/>
  <c r="D260" i="9"/>
  <c r="E260" i="9"/>
  <c r="L156" i="9" l="1"/>
  <c r="L172" i="9"/>
  <c r="L136" i="9"/>
  <c r="M136" i="9"/>
  <c r="L86" i="9"/>
  <c r="L128" i="9"/>
  <c r="M128" i="9"/>
  <c r="L110" i="9"/>
  <c r="L242" i="9"/>
  <c r="M226" i="9"/>
  <c r="L226" i="9"/>
  <c r="L210" i="9"/>
  <c r="L194" i="9"/>
  <c r="L130" i="9"/>
  <c r="M130" i="9"/>
  <c r="L237" i="9"/>
  <c r="L221" i="9"/>
  <c r="L205" i="9"/>
  <c r="L234" i="9"/>
  <c r="L218" i="9"/>
  <c r="L202" i="9"/>
  <c r="L186" i="9"/>
  <c r="L150" i="9"/>
  <c r="L122" i="9"/>
  <c r="L54" i="9"/>
  <c r="L233" i="9"/>
  <c r="L217" i="9"/>
  <c r="L197" i="9"/>
  <c r="L169" i="9"/>
  <c r="L230" i="9"/>
  <c r="L214" i="9"/>
  <c r="L198" i="9"/>
  <c r="L174" i="9"/>
  <c r="L158" i="9"/>
  <c r="L138" i="9"/>
  <c r="M138" i="9"/>
  <c r="M62" i="9"/>
  <c r="L62" i="9"/>
  <c r="L34" i="9"/>
  <c r="L225" i="9"/>
  <c r="L209" i="9"/>
  <c r="L193" i="9"/>
  <c r="L247" i="9"/>
  <c r="M247" i="9"/>
  <c r="L231" i="9"/>
  <c r="L223" i="9"/>
  <c r="M223" i="9"/>
  <c r="L215" i="9"/>
  <c r="L203" i="9"/>
  <c r="L195" i="9"/>
  <c r="L179" i="9"/>
  <c r="L171" i="9"/>
  <c r="L155" i="9"/>
  <c r="L143" i="9"/>
  <c r="M143" i="9"/>
  <c r="M131" i="9"/>
  <c r="L131" i="9"/>
  <c r="L103" i="9"/>
  <c r="L95" i="9"/>
  <c r="L83" i="9"/>
  <c r="L67" i="9"/>
  <c r="L51" i="9"/>
  <c r="L43" i="9"/>
  <c r="L31" i="9"/>
  <c r="L238" i="9"/>
  <c r="L222" i="9"/>
  <c r="L206" i="9"/>
  <c r="L190" i="9"/>
  <c r="L146" i="9"/>
  <c r="L106" i="9"/>
  <c r="L82" i="9"/>
  <c r="L46" i="9"/>
  <c r="L229" i="9"/>
  <c r="L213" i="9"/>
  <c r="L201" i="9"/>
  <c r="M201" i="9"/>
  <c r="L259" i="9"/>
  <c r="L243" i="9"/>
  <c r="L235" i="9"/>
  <c r="L227" i="9"/>
  <c r="L219" i="9"/>
  <c r="L211" i="9"/>
  <c r="L199" i="9"/>
  <c r="L183" i="9"/>
  <c r="L167" i="9"/>
  <c r="L159" i="9"/>
  <c r="L147" i="9"/>
  <c r="L135" i="9"/>
  <c r="M135" i="9"/>
  <c r="L123" i="9"/>
  <c r="M123" i="9"/>
  <c r="L107" i="9"/>
  <c r="L91" i="9"/>
  <c r="L79" i="9"/>
  <c r="L71" i="9"/>
  <c r="L55" i="9"/>
  <c r="L39" i="9"/>
  <c r="M39" i="9"/>
  <c r="H40" i="9"/>
  <c r="J40" i="9" s="1"/>
  <c r="H68" i="9"/>
  <c r="J68" i="9" s="1"/>
  <c r="H112" i="9"/>
  <c r="J112" i="9" s="1"/>
  <c r="H148" i="9"/>
  <c r="J148" i="9" s="1"/>
  <c r="H260" i="9"/>
  <c r="J260" i="9" s="1"/>
  <c r="H256" i="9"/>
  <c r="J256" i="9" s="1"/>
  <c r="H44" i="9"/>
  <c r="J44" i="9" s="1"/>
  <c r="H216" i="9"/>
  <c r="J216" i="9" s="1"/>
  <c r="H232" i="9"/>
  <c r="J232" i="9" s="1"/>
  <c r="H52" i="9"/>
  <c r="J52" i="9" s="1"/>
  <c r="H88" i="9"/>
  <c r="J88" i="9" s="1"/>
  <c r="H192" i="9"/>
  <c r="J192" i="9" s="1"/>
  <c r="H116" i="9"/>
  <c r="J116" i="9" s="1"/>
  <c r="H236" i="9"/>
  <c r="J236" i="9" s="1"/>
  <c r="H126" i="9"/>
  <c r="J126" i="9" s="1"/>
  <c r="H58" i="9"/>
  <c r="J58" i="9" s="1"/>
  <c r="H104" i="9"/>
  <c r="J104" i="9" s="1"/>
  <c r="H200" i="9"/>
  <c r="J200" i="9" s="1"/>
  <c r="H132" i="9"/>
  <c r="J132" i="9" s="1"/>
  <c r="H244" i="9"/>
  <c r="J244" i="9" s="1"/>
  <c r="H152" i="9"/>
  <c r="J152" i="9" s="1"/>
  <c r="H84" i="9"/>
  <c r="J84" i="9" s="1"/>
  <c r="H180" i="9"/>
  <c r="J180" i="9" s="1"/>
  <c r="H64" i="9"/>
  <c r="J64" i="9" s="1"/>
  <c r="H168" i="9"/>
  <c r="J168" i="9" s="1"/>
  <c r="H92" i="9"/>
  <c r="J92" i="9" s="1"/>
  <c r="H196" i="9"/>
  <c r="J196" i="9" s="1"/>
  <c r="H48" i="9"/>
  <c r="J48" i="9" s="1"/>
  <c r="H94" i="9"/>
  <c r="J94" i="9" s="1"/>
  <c r="H254" i="9"/>
  <c r="J254" i="9" s="1"/>
  <c r="H119" i="9"/>
  <c r="J119" i="9" s="1"/>
  <c r="H72" i="9"/>
  <c r="J72" i="9" s="1"/>
  <c r="H176" i="9"/>
  <c r="J176" i="9" s="1"/>
  <c r="H98" i="9"/>
  <c r="J98" i="9" s="1"/>
  <c r="H115" i="9"/>
  <c r="J115" i="9" s="1"/>
  <c r="H108" i="9"/>
  <c r="J108" i="9" s="1"/>
  <c r="H212" i="9"/>
  <c r="J212" i="9" s="1"/>
  <c r="H241" i="9"/>
  <c r="J241" i="9" s="1"/>
  <c r="H73" i="9"/>
  <c r="J73" i="9" s="1"/>
  <c r="H117" i="9"/>
  <c r="J117" i="9" s="1"/>
  <c r="H161" i="9"/>
  <c r="J161" i="9" s="1"/>
  <c r="H121" i="9"/>
  <c r="J121" i="9" s="1"/>
  <c r="H249" i="9"/>
  <c r="J249" i="9" s="1"/>
  <c r="H77" i="9"/>
  <c r="J77" i="9" s="1"/>
  <c r="H141" i="9"/>
  <c r="J141" i="9" s="1"/>
  <c r="H154" i="9"/>
  <c r="J154" i="9" s="1"/>
  <c r="H118" i="9"/>
  <c r="J118" i="9" s="1"/>
  <c r="H182" i="9"/>
  <c r="J182" i="9" s="1"/>
  <c r="H246" i="9"/>
  <c r="J246" i="9" s="1"/>
  <c r="H63" i="9"/>
  <c r="J63" i="9" s="1"/>
  <c r="H127" i="9"/>
  <c r="J127" i="9" s="1"/>
  <c r="H191" i="9"/>
  <c r="J191" i="9" s="1"/>
  <c r="H255" i="9"/>
  <c r="J255" i="9" s="1"/>
  <c r="H177" i="9"/>
  <c r="J177" i="9" s="1"/>
  <c r="H42" i="9"/>
  <c r="J42" i="9" s="1"/>
  <c r="H32" i="9"/>
  <c r="J32" i="9" s="1"/>
  <c r="H96" i="9"/>
  <c r="J96" i="9" s="1"/>
  <c r="H160" i="9"/>
  <c r="J160" i="9" s="1"/>
  <c r="H224" i="9"/>
  <c r="J224" i="9" s="1"/>
  <c r="H33" i="9"/>
  <c r="J33" i="9" s="1"/>
  <c r="H137" i="9"/>
  <c r="J137" i="9" s="1"/>
  <c r="H75" i="9"/>
  <c r="J75" i="9" s="1"/>
  <c r="H139" i="9"/>
  <c r="J139" i="9" s="1"/>
  <c r="H76" i="9"/>
  <c r="J76" i="9" s="1"/>
  <c r="H140" i="9"/>
  <c r="J140" i="9" s="1"/>
  <c r="H204" i="9"/>
  <c r="J204" i="9" s="1"/>
  <c r="H85" i="9"/>
  <c r="J85" i="9" s="1"/>
  <c r="H149" i="9"/>
  <c r="J149" i="9" s="1"/>
  <c r="H178" i="9"/>
  <c r="J178" i="9" s="1"/>
  <c r="H170" i="9"/>
  <c r="J170" i="9" s="1"/>
  <c r="H57" i="9"/>
  <c r="J57" i="9" s="1"/>
  <c r="H41" i="9"/>
  <c r="J41" i="9" s="1"/>
  <c r="H153" i="9"/>
  <c r="J153" i="9" s="1"/>
  <c r="H93" i="9"/>
  <c r="J93" i="9" s="1"/>
  <c r="H157" i="9"/>
  <c r="J157" i="9" s="1"/>
  <c r="H189" i="9"/>
  <c r="J189" i="9" s="1"/>
  <c r="H70" i="9"/>
  <c r="J70" i="9" s="1"/>
  <c r="H134" i="9"/>
  <c r="J134" i="9" s="1"/>
  <c r="H207" i="9"/>
  <c r="J207" i="9" s="1"/>
  <c r="H81" i="9"/>
  <c r="J81" i="9" s="1"/>
  <c r="H74" i="9"/>
  <c r="J74" i="9" s="1"/>
  <c r="H240" i="9"/>
  <c r="J240" i="9" s="1"/>
  <c r="H49" i="9"/>
  <c r="J49" i="9" s="1"/>
  <c r="H50" i="9"/>
  <c r="J50" i="9" s="1"/>
  <c r="H220" i="9"/>
  <c r="J220" i="9" s="1"/>
  <c r="H37" i="9"/>
  <c r="J37" i="9" s="1"/>
  <c r="H101" i="9"/>
  <c r="J101" i="9" s="1"/>
  <c r="H165" i="9"/>
  <c r="J165" i="9" s="1"/>
  <c r="H253" i="9"/>
  <c r="J253" i="9" s="1"/>
  <c r="H245" i="9"/>
  <c r="J245" i="9" s="1"/>
  <c r="H78" i="9"/>
  <c r="J78" i="9" s="1"/>
  <c r="H142" i="9"/>
  <c r="J142" i="9" s="1"/>
  <c r="H87" i="9"/>
  <c r="J87" i="9" s="1"/>
  <c r="H151" i="9"/>
  <c r="J151" i="9" s="1"/>
  <c r="H97" i="9"/>
  <c r="J97" i="9" s="1"/>
  <c r="H90" i="9"/>
  <c r="J90" i="9" s="1"/>
  <c r="H56" i="9"/>
  <c r="J56" i="9" s="1"/>
  <c r="H120" i="9"/>
  <c r="J120" i="9" s="1"/>
  <c r="H184" i="9"/>
  <c r="J184" i="9" s="1"/>
  <c r="H248" i="9"/>
  <c r="J248" i="9" s="1"/>
  <c r="H65" i="9"/>
  <c r="J65" i="9" s="1"/>
  <c r="H185" i="9"/>
  <c r="J185" i="9" s="1"/>
  <c r="H66" i="9"/>
  <c r="J66" i="9" s="1"/>
  <c r="H35" i="9"/>
  <c r="J35" i="9" s="1"/>
  <c r="H99" i="9"/>
  <c r="J99" i="9" s="1"/>
  <c r="H163" i="9"/>
  <c r="J163" i="9" s="1"/>
  <c r="H36" i="9"/>
  <c r="J36" i="9" s="1"/>
  <c r="H100" i="9"/>
  <c r="J100" i="9" s="1"/>
  <c r="H164" i="9"/>
  <c r="J164" i="9" s="1"/>
  <c r="H228" i="9"/>
  <c r="J228" i="9" s="1"/>
  <c r="H45" i="9"/>
  <c r="J45" i="9" s="1"/>
  <c r="H109" i="9"/>
  <c r="J109" i="9" s="1"/>
  <c r="H173" i="9"/>
  <c r="J173" i="9" s="1"/>
  <c r="H113" i="9"/>
  <c r="J113" i="9" s="1"/>
  <c r="H53" i="9"/>
  <c r="J53" i="9" s="1"/>
  <c r="H181" i="9"/>
  <c r="J181" i="9" s="1"/>
  <c r="H129" i="9"/>
  <c r="J129" i="9" s="1"/>
  <c r="H257" i="9"/>
  <c r="J257" i="9" s="1"/>
  <c r="H89" i="9"/>
  <c r="J89" i="9" s="1"/>
  <c r="H61" i="9"/>
  <c r="J61" i="9" s="1"/>
  <c r="H125" i="9"/>
  <c r="J125" i="9" s="1"/>
  <c r="H250" i="9"/>
  <c r="J250" i="9" s="1"/>
  <c r="H38" i="9"/>
  <c r="J38" i="9" s="1"/>
  <c r="H102" i="9"/>
  <c r="J102" i="9" s="1"/>
  <c r="H166" i="9"/>
  <c r="J166" i="9" s="1"/>
  <c r="H47" i="9"/>
  <c r="J47" i="9" s="1"/>
  <c r="H111" i="9"/>
  <c r="J111" i="9" s="1"/>
  <c r="H175" i="9"/>
  <c r="J175" i="9" s="1"/>
  <c r="H239" i="9"/>
  <c r="J239" i="9" s="1"/>
  <c r="H145" i="9"/>
  <c r="J145" i="9" s="1"/>
  <c r="H80" i="9"/>
  <c r="J80" i="9" s="1"/>
  <c r="H144" i="9"/>
  <c r="J144" i="9" s="1"/>
  <c r="H208" i="9"/>
  <c r="J208" i="9" s="1"/>
  <c r="H105" i="9"/>
  <c r="J105" i="9" s="1"/>
  <c r="H114" i="9"/>
  <c r="J114" i="9" s="1"/>
  <c r="H59" i="9"/>
  <c r="J59" i="9" s="1"/>
  <c r="H187" i="9"/>
  <c r="J187" i="9" s="1"/>
  <c r="H251" i="9"/>
  <c r="J251" i="9" s="1"/>
  <c r="H60" i="9"/>
  <c r="J60" i="9" s="1"/>
  <c r="H124" i="9"/>
  <c r="J124" i="9" s="1"/>
  <c r="H188" i="9"/>
  <c r="J188" i="9" s="1"/>
  <c r="H252" i="9"/>
  <c r="J252" i="9" s="1"/>
  <c r="H69" i="9"/>
  <c r="J69" i="9" s="1"/>
  <c r="H133" i="9"/>
  <c r="J133" i="9" s="1"/>
  <c r="H162" i="9"/>
  <c r="J162" i="9" s="1"/>
  <c r="H258" i="9"/>
  <c r="J258" i="9" s="1"/>
  <c r="L53" i="9" l="1"/>
  <c r="L49" i="9"/>
  <c r="L127" i="9"/>
  <c r="M127" i="9"/>
  <c r="L168" i="9"/>
  <c r="L111" i="9"/>
  <c r="L120" i="9"/>
  <c r="L204" i="9"/>
  <c r="L212" i="9"/>
  <c r="L88" i="9"/>
  <c r="L105" i="9"/>
  <c r="L173" i="9"/>
  <c r="L74" i="9"/>
  <c r="M246" i="9"/>
  <c r="L246" i="9"/>
  <c r="L166" i="9"/>
  <c r="L90" i="9"/>
  <c r="L76" i="9"/>
  <c r="L115" i="9"/>
  <c r="M144" i="9"/>
  <c r="L144" i="9"/>
  <c r="L89" i="9"/>
  <c r="L45" i="9"/>
  <c r="L66" i="9"/>
  <c r="L97" i="9"/>
  <c r="L101" i="9"/>
  <c r="L207" i="9"/>
  <c r="L57" i="9"/>
  <c r="M139" i="9"/>
  <c r="L139" i="9"/>
  <c r="M42" i="9"/>
  <c r="L42" i="9"/>
  <c r="L118" i="9"/>
  <c r="L121" i="9"/>
  <c r="L98" i="9"/>
  <c r="L48" i="9"/>
  <c r="L84" i="9"/>
  <c r="L126" i="9"/>
  <c r="M126" i="9"/>
  <c r="L52" i="9"/>
  <c r="L148" i="9"/>
  <c r="L175" i="9"/>
  <c r="L78" i="9"/>
  <c r="M224" i="9"/>
  <c r="L224" i="9"/>
  <c r="L254" i="9"/>
  <c r="L44" i="9"/>
  <c r="L69" i="9"/>
  <c r="L113" i="9"/>
  <c r="L240" i="9"/>
  <c r="M141" i="9"/>
  <c r="L141" i="9"/>
  <c r="L200" i="9"/>
  <c r="M200" i="9"/>
  <c r="L125" i="9"/>
  <c r="M125" i="9"/>
  <c r="L253" i="9"/>
  <c r="L153" i="9"/>
  <c r="L77" i="9"/>
  <c r="L61" i="9"/>
  <c r="L165" i="9"/>
  <c r="L32" i="9"/>
  <c r="L180" i="9"/>
  <c r="L102" i="9"/>
  <c r="L60" i="9"/>
  <c r="L80" i="9"/>
  <c r="L38" i="9"/>
  <c r="L257" i="9"/>
  <c r="L228" i="9"/>
  <c r="L185" i="9"/>
  <c r="L151" i="9"/>
  <c r="L37" i="9"/>
  <c r="L134" i="9"/>
  <c r="M134" i="9"/>
  <c r="L170" i="9"/>
  <c r="L75" i="9"/>
  <c r="L177" i="9"/>
  <c r="M177" i="9"/>
  <c r="L161" i="9"/>
  <c r="L176" i="9"/>
  <c r="L152" i="9"/>
  <c r="L112" i="9"/>
  <c r="M133" i="9"/>
  <c r="L133" i="9"/>
  <c r="L36" i="9"/>
  <c r="L157" i="9"/>
  <c r="L154" i="9"/>
  <c r="M132" i="9"/>
  <c r="L132" i="9"/>
  <c r="M250" i="9"/>
  <c r="L250" i="9"/>
  <c r="L245" i="9"/>
  <c r="L160" i="9"/>
  <c r="L94" i="9"/>
  <c r="L256" i="9"/>
  <c r="L47" i="9"/>
  <c r="L56" i="9"/>
  <c r="L96" i="9"/>
  <c r="L104" i="9"/>
  <c r="L188" i="9"/>
  <c r="L109" i="9"/>
  <c r="L81" i="9"/>
  <c r="L182" i="9"/>
  <c r="L58" i="9"/>
  <c r="M124" i="9"/>
  <c r="L124" i="9"/>
  <c r="L258" i="9"/>
  <c r="L251" i="9"/>
  <c r="L145" i="9"/>
  <c r="M145" i="9"/>
  <c r="L129" i="9"/>
  <c r="M129" i="9"/>
  <c r="L164" i="9"/>
  <c r="L65" i="9"/>
  <c r="L87" i="9"/>
  <c r="L220" i="9"/>
  <c r="L70" i="9"/>
  <c r="L178" i="9"/>
  <c r="L137" i="9"/>
  <c r="M137" i="9"/>
  <c r="L255" i="9"/>
  <c r="L117" i="9"/>
  <c r="L72" i="9"/>
  <c r="L196" i="9"/>
  <c r="L236" i="9"/>
  <c r="L232" i="9"/>
  <c r="L68" i="9"/>
  <c r="L59" i="9"/>
  <c r="L184" i="9"/>
  <c r="L85" i="9"/>
  <c r="M85" i="9"/>
  <c r="L241" i="9"/>
  <c r="L192" i="9"/>
  <c r="L114" i="9"/>
  <c r="L163" i="9"/>
  <c r="L93" i="9"/>
  <c r="L63" i="9"/>
  <c r="M63" i="9"/>
  <c r="L64" i="9"/>
  <c r="L252" i="9"/>
  <c r="L99" i="9"/>
  <c r="M140" i="9"/>
  <c r="L140" i="9"/>
  <c r="L108" i="9"/>
  <c r="L208" i="9"/>
  <c r="L35" i="9"/>
  <c r="L41" i="9"/>
  <c r="M249" i="9"/>
  <c r="L249" i="9"/>
  <c r="L260" i="9"/>
  <c r="L162" i="9"/>
  <c r="L187" i="9"/>
  <c r="L239" i="9"/>
  <c r="L181" i="9"/>
  <c r="L100" i="9"/>
  <c r="L248" i="9"/>
  <c r="L142" i="9"/>
  <c r="M142" i="9"/>
  <c r="L50" i="9"/>
  <c r="L189" i="9"/>
  <c r="L149" i="9"/>
  <c r="L33" i="9"/>
  <c r="L191" i="9"/>
  <c r="L73" i="9"/>
  <c r="L119" i="9"/>
  <c r="L92" i="9"/>
  <c r="L244" i="9"/>
  <c r="L116" i="9"/>
  <c r="L216" i="9"/>
  <c r="M40" i="9"/>
  <c r="L40" i="9"/>
  <c r="I20" i="1"/>
  <c r="B5" i="9" s="1"/>
  <c r="M234" i="9" l="1"/>
  <c r="M150" i="9"/>
  <c r="M217" i="9"/>
  <c r="M209" i="9"/>
  <c r="M179" i="9"/>
  <c r="M67" i="9"/>
  <c r="M238" i="9"/>
  <c r="M211" i="9"/>
  <c r="M159" i="9"/>
  <c r="M107" i="9"/>
  <c r="M55" i="9"/>
  <c r="M237" i="9"/>
  <c r="M218" i="9"/>
  <c r="M197" i="9"/>
  <c r="M198" i="9"/>
  <c r="M51" i="9"/>
  <c r="M213" i="9"/>
  <c r="M235" i="9"/>
  <c r="M86" i="9"/>
  <c r="M122" i="9"/>
  <c r="M193" i="9"/>
  <c r="M215" i="9"/>
  <c r="M171" i="9"/>
  <c r="M103" i="9"/>
  <c r="M222" i="9"/>
  <c r="M106" i="9"/>
  <c r="M199" i="9"/>
  <c r="M147" i="9"/>
  <c r="M91" i="9"/>
  <c r="M242" i="9"/>
  <c r="M214" i="9"/>
  <c r="M146" i="9"/>
  <c r="M229" i="9"/>
  <c r="M243" i="9"/>
  <c r="M172" i="9"/>
  <c r="M54" i="9"/>
  <c r="M230" i="9"/>
  <c r="M83" i="9"/>
  <c r="M82" i="9"/>
  <c r="M71" i="9"/>
  <c r="M186" i="9"/>
  <c r="M219" i="9"/>
  <c r="M203" i="9"/>
  <c r="M206" i="9"/>
  <c r="M183" i="9"/>
  <c r="M34" i="9"/>
  <c r="M169" i="9"/>
  <c r="M95" i="9"/>
  <c r="M79" i="9"/>
  <c r="M225" i="9"/>
  <c r="M202" i="9"/>
  <c r="M233" i="9"/>
  <c r="M46" i="9"/>
  <c r="M221" i="9"/>
  <c r="M195" i="9"/>
  <c r="M43" i="9"/>
  <c r="M190" i="9"/>
  <c r="M227" i="9"/>
  <c r="M210" i="9"/>
  <c r="M174" i="9"/>
  <c r="M167" i="9"/>
  <c r="M158" i="9"/>
  <c r="M31" i="9"/>
  <c r="M156" i="9"/>
  <c r="M110" i="9"/>
  <c r="M194" i="9"/>
  <c r="M259" i="9"/>
  <c r="M231" i="9"/>
  <c r="M205" i="9"/>
  <c r="M155" i="9"/>
  <c r="M258" i="9"/>
  <c r="M189" i="9"/>
  <c r="M100" i="9"/>
  <c r="M99" i="9"/>
  <c r="M93" i="9"/>
  <c r="M68" i="9"/>
  <c r="M178" i="9"/>
  <c r="M104" i="9"/>
  <c r="M256" i="9"/>
  <c r="M170" i="9"/>
  <c r="M32" i="9"/>
  <c r="M84" i="9"/>
  <c r="M45" i="9"/>
  <c r="M76" i="9"/>
  <c r="M212" i="9"/>
  <c r="M116" i="9"/>
  <c r="M73" i="9"/>
  <c r="M162" i="9"/>
  <c r="M35" i="9"/>
  <c r="M241" i="9"/>
  <c r="M72" i="9"/>
  <c r="M65" i="9"/>
  <c r="M251" i="9"/>
  <c r="M182" i="9"/>
  <c r="M36" i="9"/>
  <c r="M176" i="9"/>
  <c r="M185" i="9"/>
  <c r="M80" i="9"/>
  <c r="M153" i="9"/>
  <c r="M44" i="9"/>
  <c r="M175" i="9"/>
  <c r="M118" i="9"/>
  <c r="M207" i="9"/>
  <c r="M74" i="9"/>
  <c r="M168" i="9"/>
  <c r="M244" i="9"/>
  <c r="M50" i="9"/>
  <c r="M181" i="9"/>
  <c r="M260" i="9"/>
  <c r="M208" i="9"/>
  <c r="M252" i="9"/>
  <c r="M163" i="9"/>
  <c r="M232" i="9"/>
  <c r="M70" i="9"/>
  <c r="M164" i="9"/>
  <c r="M60" i="9"/>
  <c r="M165" i="9"/>
  <c r="M253" i="9"/>
  <c r="M240" i="9"/>
  <c r="M254" i="9"/>
  <c r="M148" i="9"/>
  <c r="M48" i="9"/>
  <c r="M89" i="9"/>
  <c r="M90" i="9"/>
  <c r="M173" i="9"/>
  <c r="M204" i="9"/>
  <c r="M117" i="9"/>
  <c r="M81" i="9"/>
  <c r="M161" i="9"/>
  <c r="M56" i="9"/>
  <c r="M112" i="9"/>
  <c r="M37" i="9"/>
  <c r="M61" i="9"/>
  <c r="M98" i="9"/>
  <c r="M97" i="9"/>
  <c r="M166" i="9"/>
  <c r="M120" i="9"/>
  <c r="M236" i="9"/>
  <c r="M220" i="9"/>
  <c r="M154" i="9"/>
  <c r="M257" i="9"/>
  <c r="M102" i="9"/>
  <c r="M52" i="9"/>
  <c r="M191" i="9"/>
  <c r="M96" i="9"/>
  <c r="M101" i="9"/>
  <c r="M92" i="9"/>
  <c r="M239" i="9"/>
  <c r="M64" i="9"/>
  <c r="M255" i="9"/>
  <c r="M105" i="9"/>
  <c r="M184" i="9"/>
  <c r="M109" i="9"/>
  <c r="M119" i="9"/>
  <c r="M149" i="9"/>
  <c r="M187" i="9"/>
  <c r="M41" i="9"/>
  <c r="M59" i="9"/>
  <c r="M47" i="9"/>
  <c r="M245" i="9"/>
  <c r="M157" i="9"/>
  <c r="M75" i="9"/>
  <c r="M151" i="9"/>
  <c r="M38" i="9"/>
  <c r="M180" i="9"/>
  <c r="M77" i="9"/>
  <c r="M69" i="9"/>
  <c r="M121" i="9"/>
  <c r="M115" i="9"/>
  <c r="M94" i="9"/>
  <c r="M228" i="9"/>
  <c r="M33" i="9"/>
  <c r="M160" i="9"/>
  <c r="M113" i="9"/>
  <c r="M49" i="9"/>
  <c r="M108" i="9"/>
  <c r="M114" i="9"/>
  <c r="M216" i="9"/>
  <c r="M248" i="9"/>
  <c r="M192" i="9"/>
  <c r="M196" i="9"/>
  <c r="M87" i="9"/>
  <c r="M58" i="9"/>
  <c r="M188" i="9"/>
  <c r="M152" i="9"/>
  <c r="M78" i="9"/>
  <c r="M57" i="9"/>
  <c r="M66" i="9"/>
  <c r="M88" i="9"/>
  <c r="M111" i="9"/>
  <c r="M53" i="9"/>
  <c r="E8" i="9"/>
  <c r="D9" i="9" l="1"/>
  <c r="H9" i="9" s="1"/>
  <c r="J9" i="9" s="1"/>
  <c r="D10" i="9"/>
  <c r="H10" i="9" s="1"/>
  <c r="J10" i="9" s="1"/>
  <c r="D11" i="9"/>
  <c r="H11" i="9" s="1"/>
  <c r="J11" i="9" s="1"/>
  <c r="D12" i="9"/>
  <c r="H12" i="9" s="1"/>
  <c r="J12" i="9" s="1"/>
  <c r="D13" i="9"/>
  <c r="H13" i="9" s="1"/>
  <c r="J13" i="9" s="1"/>
  <c r="D14" i="9"/>
  <c r="H14" i="9" s="1"/>
  <c r="J14" i="9" s="1"/>
  <c r="D15" i="9"/>
  <c r="H15" i="9" s="1"/>
  <c r="J15" i="9" s="1"/>
  <c r="D16" i="9"/>
  <c r="H16" i="9" s="1"/>
  <c r="J16" i="9" s="1"/>
  <c r="D17" i="9"/>
  <c r="H17" i="9" s="1"/>
  <c r="J17" i="9" s="1"/>
  <c r="D18" i="9"/>
  <c r="H18" i="9" s="1"/>
  <c r="J18" i="9" s="1"/>
  <c r="D19" i="9"/>
  <c r="H19" i="9" s="1"/>
  <c r="J19" i="9" s="1"/>
  <c r="D20" i="9"/>
  <c r="H20" i="9" s="1"/>
  <c r="J20" i="9" s="1"/>
  <c r="D21" i="9"/>
  <c r="H21" i="9" s="1"/>
  <c r="J21" i="9" s="1"/>
  <c r="D22" i="9"/>
  <c r="H22" i="9" s="1"/>
  <c r="J22" i="9" s="1"/>
  <c r="D23" i="9"/>
  <c r="H23" i="9" s="1"/>
  <c r="J23" i="9" s="1"/>
  <c r="D24" i="9"/>
  <c r="H24" i="9" s="1"/>
  <c r="J24" i="9" s="1"/>
  <c r="D25" i="9"/>
  <c r="H25" i="9" s="1"/>
  <c r="J25" i="9" s="1"/>
  <c r="D26" i="9"/>
  <c r="H26" i="9" s="1"/>
  <c r="J26" i="9" s="1"/>
  <c r="D27" i="9"/>
  <c r="H27" i="9" s="1"/>
  <c r="J27" i="9" s="1"/>
  <c r="D28" i="9"/>
  <c r="H28" i="9" s="1"/>
  <c r="J28" i="9" s="1"/>
  <c r="D29" i="9"/>
  <c r="H29" i="9" s="1"/>
  <c r="J29" i="9" s="1"/>
  <c r="D30" i="9"/>
  <c r="H30" i="9" s="1"/>
  <c r="J30" i="9" s="1"/>
  <c r="D8" i="9"/>
  <c r="E9" i="9"/>
  <c r="E10" i="9"/>
  <c r="E11" i="9"/>
  <c r="E12" i="9"/>
  <c r="E13" i="9"/>
  <c r="E14" i="9"/>
  <c r="E15" i="9"/>
  <c r="E16" i="9"/>
  <c r="E17" i="9"/>
  <c r="E18" i="9"/>
  <c r="E19" i="9"/>
  <c r="E20" i="9"/>
  <c r="E21" i="9"/>
  <c r="E22" i="9"/>
  <c r="E23" i="9"/>
  <c r="E24" i="9"/>
  <c r="E25" i="9"/>
  <c r="E26" i="9"/>
  <c r="E27" i="9"/>
  <c r="E28" i="9"/>
  <c r="E29" i="9"/>
  <c r="E30" i="9"/>
  <c r="L24" i="9" l="1"/>
  <c r="M24" i="9"/>
  <c r="M15" i="9"/>
  <c r="L15" i="9"/>
  <c r="M20" i="9"/>
  <c r="F17" i="11" s="1"/>
  <c r="L20" i="9"/>
  <c r="M14" i="9"/>
  <c r="F11" i="11" s="1"/>
  <c r="L14" i="9"/>
  <c r="M13" i="9"/>
  <c r="L13" i="9"/>
  <c r="L27" i="9"/>
  <c r="M27" i="9"/>
  <c r="L19" i="9"/>
  <c r="M19" i="9"/>
  <c r="L11" i="9"/>
  <c r="E8" i="11" s="1"/>
  <c r="M11" i="9"/>
  <c r="L16" i="9"/>
  <c r="M16" i="9"/>
  <c r="M22" i="9"/>
  <c r="L22" i="9"/>
  <c r="M29" i="9"/>
  <c r="F26" i="11" s="1"/>
  <c r="L29" i="9"/>
  <c r="E26" i="11" s="1"/>
  <c r="L28" i="9"/>
  <c r="E25" i="11" s="1"/>
  <c r="M28" i="9"/>
  <c r="F25" i="11" s="1"/>
  <c r="L26" i="9"/>
  <c r="M26" i="9"/>
  <c r="L18" i="9"/>
  <c r="M18" i="9"/>
  <c r="L10" i="9"/>
  <c r="M10" i="9"/>
  <c r="L23" i="9"/>
  <c r="E20" i="11" s="1"/>
  <c r="M23" i="9"/>
  <c r="F20" i="11" s="1"/>
  <c r="M30" i="9"/>
  <c r="L30" i="9"/>
  <c r="M21" i="9"/>
  <c r="L21" i="9"/>
  <c r="L12" i="9"/>
  <c r="E9" i="11" s="1"/>
  <c r="M12" i="9"/>
  <c r="F9" i="11" s="1"/>
  <c r="L25" i="9"/>
  <c r="M25" i="9"/>
  <c r="F22" i="11" s="1"/>
  <c r="L17" i="9"/>
  <c r="M17" i="9"/>
  <c r="L9" i="9"/>
  <c r="M9" i="9"/>
  <c r="H8" i="9"/>
  <c r="J8" i="9" s="1"/>
  <c r="F7" i="11"/>
  <c r="F23" i="11"/>
  <c r="F12" i="11"/>
  <c r="F18" i="11"/>
  <c r="F10" i="11"/>
  <c r="F24" i="11"/>
  <c r="F16" i="11"/>
  <c r="F8" i="11"/>
  <c r="F15" i="11"/>
  <c r="F14" i="11"/>
  <c r="F6" i="11"/>
  <c r="F21" i="11"/>
  <c r="F13" i="11"/>
  <c r="F27" i="11"/>
  <c r="F19" i="11"/>
  <c r="E18" i="11"/>
  <c r="E10" i="11"/>
  <c r="E17" i="11"/>
  <c r="E24" i="11"/>
  <c r="E16" i="11"/>
  <c r="E23" i="11"/>
  <c r="E7" i="11"/>
  <c r="E22" i="11"/>
  <c r="E14" i="11"/>
  <c r="E13" i="11"/>
  <c r="E12" i="11"/>
  <c r="E27" i="11"/>
  <c r="E19" i="11"/>
  <c r="E11" i="11"/>
  <c r="E6" i="11"/>
  <c r="E21" i="11"/>
  <c r="E15" i="11"/>
  <c r="L8" i="9" l="1"/>
  <c r="E5" i="11" s="1"/>
  <c r="M8" i="9"/>
  <c r="F5" i="11" s="1"/>
  <c r="D17" i="11"/>
  <c r="D14" i="11"/>
  <c r="B14" i="11" l="1"/>
  <c r="B17" i="11"/>
  <c r="D25" i="11"/>
  <c r="D16" i="11"/>
  <c r="D24" i="11"/>
  <c r="D19" i="11"/>
  <c r="D26" i="11"/>
  <c r="D6" i="11"/>
  <c r="D10" i="11"/>
  <c r="D21" i="11"/>
  <c r="D5" i="11"/>
  <c r="D12" i="11"/>
  <c r="D9" i="11"/>
  <c r="D22" i="11"/>
  <c r="D23" i="11"/>
  <c r="D15" i="11"/>
  <c r="D7" i="11"/>
  <c r="D13" i="11"/>
  <c r="D8" i="11"/>
  <c r="D20" i="11"/>
  <c r="D18" i="11"/>
  <c r="D11" i="11"/>
  <c r="B11" i="11" l="1"/>
  <c r="B9" i="11"/>
  <c r="B20" i="11"/>
  <c r="B5" i="11"/>
  <c r="B7" i="11"/>
  <c r="B10" i="11"/>
  <c r="B15" i="11"/>
  <c r="B6" i="11"/>
  <c r="B23" i="11"/>
  <c r="B25" i="11"/>
  <c r="B8" i="11"/>
  <c r="B21" i="11"/>
  <c r="B16" i="11"/>
  <c r="B13" i="11"/>
  <c r="B26" i="11"/>
  <c r="B22" i="11"/>
  <c r="B19" i="11"/>
  <c r="B18" i="11"/>
  <c r="B24" i="11"/>
  <c r="B12" i="11"/>
  <c r="D27" i="11"/>
  <c r="B27" i="11" l="1"/>
  <c r="D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Antonio Rivera Pinzon</author>
  </authors>
  <commentList>
    <comment ref="I13" authorId="0" shapeId="0" xr:uid="{59CFD031-387A-4EEF-976D-963899B89370}">
      <text>
        <r>
          <rPr>
            <b/>
            <sz val="9"/>
            <color indexed="81"/>
            <rFont val="Tahoma"/>
            <family val="2"/>
          </rPr>
          <t>Luis Antonio Rivera Pinzon:
Se debe tener en cuenta</t>
        </r>
        <r>
          <rPr>
            <sz val="9"/>
            <color indexed="81"/>
            <rFont val="Tahoma"/>
            <family val="2"/>
          </rPr>
          <t xml:space="preserve">
S_3φ=√3*V_L*I_L  
S_2φ=V_L*I_L  
S_1φ=V_Ln*I_L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Antonio Rivera Pinzon</author>
  </authors>
  <commentList>
    <comment ref="C2" authorId="0" shapeId="0" xr:uid="{00000000-0006-0000-0200-000001000000}">
      <text>
        <r>
          <rPr>
            <b/>
            <sz val="9"/>
            <color indexed="81"/>
            <rFont val="Tahoma"/>
            <family val="2"/>
          </rPr>
          <t>Luis Antonio Rivera Pinzon:</t>
        </r>
        <r>
          <rPr>
            <sz val="9"/>
            <color indexed="81"/>
            <rFont val="Tahoma"/>
            <family val="2"/>
          </rPr>
          <t xml:space="preserve">
Para ver resultados seleccione el tramo. </t>
        </r>
      </text>
    </comment>
  </commentList>
</comments>
</file>

<file path=xl/sharedStrings.xml><?xml version="1.0" encoding="utf-8"?>
<sst xmlns="http://schemas.openxmlformats.org/spreadsheetml/2006/main" count="130" uniqueCount="117">
  <si>
    <t>Potencia</t>
  </si>
  <si>
    <t>Tasa de descuento</t>
  </si>
  <si>
    <t>Tipo de red</t>
  </si>
  <si>
    <t>ACSR</t>
  </si>
  <si>
    <t>N I</t>
  </si>
  <si>
    <t>N F</t>
  </si>
  <si>
    <t>Tramo</t>
  </si>
  <si>
    <t>Distancia</t>
  </si>
  <si>
    <t>Tipo de conductor</t>
  </si>
  <si>
    <t>Calibre del 
conductor
 [AWG o kcmil]</t>
  </si>
  <si>
    <t>AAAC</t>
  </si>
  <si>
    <t>Tensiones del sistema (kV)</t>
  </si>
  <si>
    <t>Tensión kV</t>
  </si>
  <si>
    <t>Aérea</t>
  </si>
  <si>
    <t>Subterránea</t>
  </si>
  <si>
    <t>Tipo de sistema</t>
  </si>
  <si>
    <t>Trifásico</t>
  </si>
  <si>
    <t>Factor de potencia</t>
  </si>
  <si>
    <t>km</t>
  </si>
  <si>
    <t>Horas de funcionamiento por día</t>
  </si>
  <si>
    <t>Vida útil (años)</t>
  </si>
  <si>
    <t>Datos de entrada</t>
  </si>
  <si>
    <t>Sistema</t>
  </si>
  <si>
    <t>Económicos</t>
  </si>
  <si>
    <t>Funcionamiento</t>
  </si>
  <si>
    <t>Longitud</t>
  </si>
  <si>
    <t>Tramos</t>
  </si>
  <si>
    <t>Costo
Inicial</t>
  </si>
  <si>
    <t>Costo operativo
VPN</t>
  </si>
  <si>
    <t>1/0</t>
  </si>
  <si>
    <t>2/0</t>
  </si>
  <si>
    <t>3/0</t>
  </si>
  <si>
    <t>4/0</t>
  </si>
  <si>
    <t>AAC semiaislado  XLPE 15 kV</t>
  </si>
  <si>
    <t>ACSR semiaislado XLPE 35 kV</t>
  </si>
  <si>
    <t>ACSR semiaislado XLPE 15 kV</t>
  </si>
  <si>
    <t>AAAC semiaislado  XLPE 15 kV</t>
  </si>
  <si>
    <t>AAAC semiaislado XLPE 35 kV</t>
  </si>
  <si>
    <t>AAAC semiaislado XLPE 44 kV</t>
  </si>
  <si>
    <t>RESISTENCIA
ohms/Km</t>
  </si>
  <si>
    <t>Trenzada AL</t>
  </si>
  <si>
    <t>Trenzada Cu</t>
  </si>
  <si>
    <t>THW AL 600 V</t>
  </si>
  <si>
    <t>THWN AL 600 V</t>
  </si>
  <si>
    <t>THWN-2 AL 600 V</t>
  </si>
  <si>
    <t>XLPE Cu - 15 kV</t>
  </si>
  <si>
    <t>XLPE Cu - 38 kV</t>
  </si>
  <si>
    <t>XLPE Cu - 46 kV</t>
  </si>
  <si>
    <t>XLPE AL - 15 kV</t>
  </si>
  <si>
    <t>XLPE AL - 38 kV</t>
  </si>
  <si>
    <t>XLPE AL - 46 kV</t>
  </si>
  <si>
    <t>Reserva MT 1 - SUB</t>
  </si>
  <si>
    <t>Reserva MT 2 - SUB</t>
  </si>
  <si>
    <t>Reserva BT 4 - AEO</t>
  </si>
  <si>
    <t>Reserva BT 5 - AEO</t>
  </si>
  <si>
    <t>Reserva BT 2 - SUB</t>
  </si>
  <si>
    <t>Reserva BT 3 - SUB</t>
  </si>
  <si>
    <t>Reserva BT 4 - SUB</t>
  </si>
  <si>
    <t>Reserva BT 5 - SUB</t>
  </si>
  <si>
    <t>Neutro</t>
  </si>
  <si>
    <t>Si</t>
  </si>
  <si>
    <t>No</t>
  </si>
  <si>
    <t>Fases</t>
  </si>
  <si>
    <t>Conductor de tierra</t>
  </si>
  <si>
    <t>Costo
$/kml</t>
  </si>
  <si>
    <t xml:space="preserve">THD i
</t>
  </si>
  <si>
    <t>(%)</t>
  </si>
  <si>
    <t>Tramo 2</t>
  </si>
  <si>
    <t xml:space="preserve">Tramos </t>
  </si>
  <si>
    <t>Tramo 1</t>
  </si>
  <si>
    <t>Tramo 3</t>
  </si>
  <si>
    <t>Tramo 4</t>
  </si>
  <si>
    <t>Tramo 5</t>
  </si>
  <si>
    <t>Tramo 6</t>
  </si>
  <si>
    <t>Tramo 7</t>
  </si>
  <si>
    <t>Tramo 8</t>
  </si>
  <si>
    <t>Tramo 9</t>
  </si>
  <si>
    <t>Tramo 10</t>
  </si>
  <si>
    <t>Tramo 11</t>
  </si>
  <si>
    <t>Calibre
AWG- KCMIL</t>
  </si>
  <si>
    <t>THWN-2 Cu 600 V</t>
  </si>
  <si>
    <t>Contemplar pérdidas
CREG</t>
  </si>
  <si>
    <t>No. Conductores por fase</t>
  </si>
  <si>
    <t>Acometida concéntrica XLPE - 600 V</t>
  </si>
  <si>
    <t>Cable autosoportado neutro AAAC - XLPE</t>
  </si>
  <si>
    <t>Cable autosoportado neutro ACSR - XLPE</t>
  </si>
  <si>
    <t>Conductor óptimo
(Costo total)</t>
  </si>
  <si>
    <t>INSTRUCCIONES DE USO</t>
  </si>
  <si>
    <t>Factor de carga</t>
  </si>
  <si>
    <t>Factor de pérdidas</t>
  </si>
  <si>
    <t>r</t>
  </si>
  <si>
    <t>a (aumento anual de la carga)</t>
  </si>
  <si>
    <t>b (aumento anual del costo de la energía)</t>
  </si>
  <si>
    <t>F</t>
  </si>
  <si>
    <t>No. De circuitos</t>
  </si>
  <si>
    <t>P (Costo w-h ($))</t>
  </si>
  <si>
    <t>D (Costo de cubrir las pérdidas del suministro adicional)</t>
  </si>
  <si>
    <t>Nivel de tensión 1 (&lt; 1 kV)</t>
  </si>
  <si>
    <t>Nivel de tensión 2 (1 a 30 kV)</t>
  </si>
  <si>
    <t>Nivel de tensión 3 (30 a 57.5 kV)</t>
  </si>
  <si>
    <t>Nivel de tensión 4  (&gt;57.5 kV)</t>
  </si>
  <si>
    <t>Monofásico bifilar</t>
  </si>
  <si>
    <t>Monofásico trifilar</t>
  </si>
  <si>
    <t>CALIBRE</t>
  </si>
  <si>
    <t>kVA</t>
  </si>
  <si>
    <t>Q</t>
  </si>
  <si>
    <t>I max</t>
  </si>
  <si>
    <t>Costo
operativo</t>
  </si>
  <si>
    <t>Conductor</t>
  </si>
  <si>
    <t xml:space="preserve"> </t>
  </si>
  <si>
    <t>Pérdidas
[w]</t>
  </si>
  <si>
    <t>Potencia transportada
[w]</t>
  </si>
  <si>
    <t>%pérdidas</t>
  </si>
  <si>
    <t>Indice de pérdidas reconocidas CREG</t>
  </si>
  <si>
    <t>% Reconocido por
CREG</t>
  </si>
  <si>
    <t>Cálculos (NO MODIFICAR)</t>
  </si>
  <si>
    <r>
      <rPr>
        <sz val="18"/>
        <color theme="1"/>
        <rFont val="Arial"/>
        <family val="2"/>
      </rPr>
      <t>♦</t>
    </r>
    <r>
      <rPr>
        <sz val="12"/>
        <color theme="1"/>
        <rFont val="Arial"/>
        <family val="2"/>
      </rPr>
      <t xml:space="preserve"> Antes de iniciar cualquier cálculo es fundamental que se actualicen en las pestañas “conductor aéreo” y “conductor subterráneo” los parámetros económicos y técnicos de los conductores. El costo por km al que se hace referencia en estas dos pestañas es global, en otras palabras incluye todos los ítems asociados al montaje del mismo.  
Se debe tener en cuenta que el costo asociado al suministro de materiales fluctúa en el tiempo y que el valor del almacenamiento, transporte e instalación es variable para los diferentes operadores de red del grupo EPM por lo que no es posible definir valores fijos para los ítems de las pestañas “conductor aéreo” y “conductor subterráneo”.
</t>
    </r>
    <r>
      <rPr>
        <sz val="18"/>
        <color theme="1"/>
        <rFont val="Arial"/>
        <family val="2"/>
      </rPr>
      <t>♦</t>
    </r>
    <r>
      <rPr>
        <sz val="12"/>
        <color theme="1"/>
        <rFont val="Arial"/>
        <family val="2"/>
      </rPr>
      <t xml:space="preserve">   Los datos del caso de estudio se deben introducir en la pestaña “Datos de entrada”, en donde se deben definir los siguientes parámetros:
</t>
    </r>
    <r>
      <rPr>
        <b/>
        <sz val="12"/>
        <color theme="1"/>
        <rFont val="Arial"/>
        <family val="2"/>
      </rPr>
      <t>Sistema</t>
    </r>
    <r>
      <rPr>
        <sz val="12"/>
        <color theme="1"/>
        <rFont val="Arial"/>
        <family val="2"/>
      </rPr>
      <t xml:space="preserve">
</t>
    </r>
    <r>
      <rPr>
        <i/>
        <sz val="12"/>
        <color theme="1"/>
        <rFont val="Arial"/>
        <family val="2"/>
      </rPr>
      <t>Tipo de sistema:</t>
    </r>
    <r>
      <rPr>
        <sz val="12"/>
        <color theme="1"/>
        <rFont val="Arial"/>
        <family val="2"/>
      </rPr>
      <t xml:space="preserve"> Hace referencia al número de fases del sistema considerado (Monofásico, Bifásico o Trifásico).
</t>
    </r>
    <r>
      <rPr>
        <i/>
        <sz val="12"/>
        <color theme="1"/>
        <rFont val="Arial"/>
        <family val="2"/>
      </rPr>
      <t>Tipo de red</t>
    </r>
    <r>
      <rPr>
        <sz val="12"/>
        <color theme="1"/>
        <rFont val="Arial"/>
        <family val="2"/>
      </rPr>
      <t xml:space="preserve">: Se debe definir si la red en estudio es aérea o subterránea.
</t>
    </r>
    <r>
      <rPr>
        <i/>
        <sz val="12"/>
        <color theme="1"/>
        <rFont val="Arial"/>
        <family val="2"/>
      </rPr>
      <t>Tensión (kV):</t>
    </r>
    <r>
      <rPr>
        <sz val="12"/>
        <color theme="1"/>
        <rFont val="Arial"/>
        <family val="2"/>
      </rPr>
      <t xml:space="preserve"> Campo para introducir la tensión del sistema en kV, es importante tener en cuenta que para sistemas trifásicos se hace referencia a la tensión fase – fase mientras que en sistemas bifásicos y monofásicos a la tensión fase – neutro.
</t>
    </r>
    <r>
      <rPr>
        <i/>
        <sz val="12"/>
        <color theme="1"/>
        <rFont val="Arial"/>
        <family val="2"/>
      </rPr>
      <t>Tipo de conductor:</t>
    </r>
    <r>
      <rPr>
        <sz val="12"/>
        <color theme="1"/>
        <rFont val="Arial"/>
        <family val="2"/>
      </rPr>
      <t xml:space="preserve"> Se debe definir el conductor al que se le va a realizar el análisis económico, es importante tener presente que el tipo de conductor seleccionado debe ser compatible con el tipo de red seleccionado para que la hoja funcione.
</t>
    </r>
    <r>
      <rPr>
        <i/>
        <sz val="12"/>
        <color theme="1"/>
        <rFont val="Arial"/>
        <family val="2"/>
      </rPr>
      <t>Neutro:</t>
    </r>
    <r>
      <rPr>
        <sz val="12"/>
        <color theme="1"/>
        <rFont val="Arial"/>
        <family val="2"/>
      </rPr>
      <t xml:space="preserve"> Celda destinada para definir si el sistema considerado tiene neutro.
</t>
    </r>
    <r>
      <rPr>
        <i/>
        <sz val="12"/>
        <color theme="1"/>
        <rFont val="Arial"/>
        <family val="2"/>
      </rPr>
      <t>No. Conductores por fase:</t>
    </r>
    <r>
      <rPr>
        <sz val="12"/>
        <color theme="1"/>
        <rFont val="Arial"/>
        <family val="2"/>
      </rPr>
      <t xml:space="preserve"> Se deben introducir el número de conductores por fase considerados para la evaluación económica.
Realizar el dimensionamiento técnico de los conductores antes de usar esta herramienta puede resultar útil para definir algunos de los parámetros descritos anteriormente.
</t>
    </r>
    <r>
      <rPr>
        <b/>
        <sz val="12"/>
        <color theme="1"/>
        <rFont val="Arial"/>
        <family val="2"/>
      </rPr>
      <t>Económicos</t>
    </r>
    <r>
      <rPr>
        <sz val="12"/>
        <color theme="1"/>
        <rFont val="Arial"/>
        <family val="2"/>
      </rPr>
      <t xml:space="preserve">
</t>
    </r>
    <r>
      <rPr>
        <i/>
        <sz val="12"/>
        <color theme="1"/>
        <rFont val="Arial"/>
        <family val="2"/>
      </rPr>
      <t>Costo kw-h ($):</t>
    </r>
    <r>
      <rPr>
        <sz val="12"/>
        <color theme="1"/>
        <rFont val="Arial"/>
        <family val="2"/>
      </rPr>
      <t xml:space="preserve"> Costo del kw-h asociado a las pérdidas técnicas del operador de red considerado.
</t>
    </r>
    <r>
      <rPr>
        <i/>
        <sz val="12"/>
        <color theme="1"/>
        <rFont val="Arial"/>
        <family val="2"/>
      </rPr>
      <t>Tasa de descuento:</t>
    </r>
    <r>
      <rPr>
        <sz val="12"/>
        <color theme="1"/>
        <rFont val="Arial"/>
        <family val="2"/>
      </rPr>
      <t xml:space="preserve"> Factor económico para definir el valor actual de un pago futuro. Para el caso de las redes de media tensión este facto lo definé la Comisión de regulación de energía y gas – CREG en la resolución 019 de 2017.
</t>
    </r>
    <r>
      <rPr>
        <i/>
        <sz val="12"/>
        <color theme="1"/>
        <rFont val="Arial"/>
        <family val="2"/>
      </rPr>
      <t xml:space="preserve">
IPP proyectado</t>
    </r>
    <r>
      <rPr>
        <sz val="12"/>
        <color theme="1"/>
        <rFont val="Arial"/>
        <family val="2"/>
      </rPr>
      <t xml:space="preserve">: Índice de precios del productor es un indicador de la evolución de los precios de venta del productor, correspondientes al primer canal de comercialización o distribución de los bienes transados en la economía. Definido en Colombia por el DANE.
</t>
    </r>
    <r>
      <rPr>
        <b/>
        <sz val="12"/>
        <color theme="1"/>
        <rFont val="Arial"/>
        <family val="2"/>
      </rPr>
      <t>Funcionamiento</t>
    </r>
    <r>
      <rPr>
        <sz val="12"/>
        <color theme="1"/>
        <rFont val="Arial"/>
        <family val="2"/>
      </rPr>
      <t xml:space="preserve">
</t>
    </r>
    <r>
      <rPr>
        <i/>
        <sz val="12"/>
        <color theme="1"/>
        <rFont val="Arial"/>
        <family val="2"/>
      </rPr>
      <t>Horas de funcionamiento por día</t>
    </r>
    <r>
      <rPr>
        <sz val="12"/>
        <color theme="1"/>
        <rFont val="Arial"/>
        <family val="2"/>
      </rPr>
      <t xml:space="preserve">: Introducir el número de horas que operará el sistema considerado al día.
</t>
    </r>
    <r>
      <rPr>
        <i/>
        <sz val="12"/>
        <color theme="1"/>
        <rFont val="Arial"/>
        <family val="2"/>
      </rPr>
      <t xml:space="preserve">
Vida útil en años:</t>
    </r>
    <r>
      <rPr>
        <sz val="12"/>
        <color theme="1"/>
        <rFont val="Arial"/>
        <family val="2"/>
      </rPr>
      <t xml:space="preserve"> Introducir el número de años que operará el sistema considerado, la hoja de cálculo permitirá un máximo de 40 años aunque se recomienda usar 35 años para los cálculos en redes de media tensión.
</t>
    </r>
    <r>
      <rPr>
        <b/>
        <sz val="12"/>
        <color theme="1"/>
        <rFont val="Arial"/>
        <family val="2"/>
      </rPr>
      <t xml:space="preserve">
Índice de pérdidas reconocidas por la CREG</t>
    </r>
    <r>
      <rPr>
        <sz val="12"/>
        <color theme="1"/>
        <rFont val="Arial"/>
        <family val="2"/>
      </rPr>
      <t xml:space="preserve">
Este campo hace referencia al porcentaje de pérdidas por nivel de tensión máximas que la CREG le reconoce al operador de red considerado, estos valores son diferentes para cada operador de red por lo  que en la hoja de cálculo son campos modificables. Los valores presentados corresponden a las pérdidas reconocidas para el operador de red EPM definidas en la resolución 099 de 2012 de la CREG.
En la hoja de cálculo se deja disponible la posibilidad de considerar o no este parámetro, modificando la celda “I25” en la pestaña “Datos de entrada”. Si se tiene en cuenta el índice de pérdidas reconocidas por la CREG la hoja de cálculo excluirá del análisis a los calibres del conductor en estudio que presenten pérdidas superiores a las reconocidas.
</t>
    </r>
    <r>
      <rPr>
        <b/>
        <sz val="12"/>
        <color theme="1"/>
        <rFont val="Arial"/>
        <family val="2"/>
      </rPr>
      <t>Tramos</t>
    </r>
    <r>
      <rPr>
        <sz val="12"/>
        <color theme="1"/>
        <rFont val="Arial"/>
        <family val="2"/>
      </rPr>
      <t xml:space="preserve">
En este campo se deben introducir los parámetros de cada uno de los tramos considerados. Se debe tener presente que un tramo hace referencia a una fracción de la red considerada en la que se mantiene constante la potencia transportada; de esta forma una red radial de 30 km con 200 postes y sin derivaciones se puede modelar como un tramo. La hoja de cálculo permite un máximo de 11 tramos.
NI: Nodo inicial.
NF: Nodo final.
Distancia: Longitud del tramo en km.
Potencia: Potencia activa transportada por el tramo en kw.
Factor de potencia: Relación entre la potencia activa (P) y aparente (S) para el tramo considerado.
THD i: Distorsión armónica total de corriente para el tramo evaluado. En caso de no disponer de estudios para definir este parámetro se recomienda usar los valores límites dados por la norma IEEE 519  de 1992.
</t>
    </r>
    <r>
      <rPr>
        <sz val="18"/>
        <color theme="1"/>
        <rFont val="Arial"/>
        <family val="2"/>
      </rPr>
      <t>♦</t>
    </r>
    <r>
      <rPr>
        <sz val="12"/>
        <color theme="1"/>
        <rFont val="Arial"/>
        <family val="2"/>
      </rPr>
      <t xml:space="preserve"> En la pestaña “resultado” se presenta el conductor óptimo para el caso de estudio de manera gráfica y cuantitativa (ver celda G4).
También se pueden encontrar los valores presentes en pesos para los costos inicial y operativo del proyecto, así como el costo total (CT=CI+CJ). Se debe tener presente que el conductor optimo siempre será el que presente el menor costo total en valor presente neto, teniendo en cuenta lo anterior se pueden realizar comparaciones validas entre distintos tipos de conductores realizando análisis independientes para cada uno y posteriormente comparando los costos totales de cada uno.
</t>
    </r>
    <r>
      <rPr>
        <sz val="18"/>
        <color theme="1"/>
        <rFont val="Arial"/>
        <family val="2"/>
      </rPr>
      <t>♦</t>
    </r>
    <r>
      <rPr>
        <sz val="12"/>
        <color theme="1"/>
        <rFont val="Arial"/>
        <family val="2"/>
      </rPr>
      <t xml:space="preserve"> En las pestañas “conductor aéreo” y “conductor subterráneo” se dejaron algunos campos de reserva para incluir conductores que no se tuvieron en cuenta, los cálculos están completamente definidos por lo que cuando se quiera agregar un nuevo tipo de conductor solo es necesario remplazar el título de la  reserva por el nombre del nuevo tipo de conductor por medio de la función “remplazar” de Excel, se deben activar las opciones buscar en todo el libro y buscar dentro de funciones, una vez se realice el remplazo se debe incluir el nuevo calibre dentro de los valores seleccionables de la lista desplegable del campo “Tipo de conductor”.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</si>
</sst>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8" formatCode="&quot;$&quot;\ #,##0.00_);[Red]\(&quot;$&quot;\ #,##0.00\)"/>
    <numFmt numFmtId="41" formatCode="_(* #,##0_);_(* \(#,##0\);_(* &quot;-&quot;_);_(@_)"/>
    <numFmt numFmtId="44" formatCode="_(&quot;$&quot;\ * #,##0.00_);_(&quot;$&quot;\ * \(#,##0.00\);_(&quot;$&quot;\ * &quot;-&quot;??_);_(@_)"/>
    <numFmt numFmtId="43" formatCode="_(* #,##0.00_);_(* \(#,##0.00\);_(* &quot;-&quot;??_);_(@_)"/>
    <numFmt numFmtId="164" formatCode="_-* #,##0.00\ _P_t_s_-;\-* #,##0.00\ _P_t_s_-;_-* &quot;-&quot;??\ _P_t_s_-;_-@_-"/>
    <numFmt numFmtId="165" formatCode="#\V\A"/>
    <numFmt numFmtId="166" formatCode="_ * #,##0.00_ ;_ * \-#,##0.00_ ;_ * &quot;-&quot;??_ ;_ @_ "/>
    <numFmt numFmtId="167" formatCode="_(&quot;$&quot;* #,##0.00_);_(&quot;$&quot;* \(#,##0.00\);_(&quot;$&quot;* &quot;-&quot;??_);_(@_)"/>
    <numFmt numFmtId="168" formatCode="0.000"/>
    <numFmt numFmtId="169" formatCode="_ &quot;$&quot;\ * #,##0.00_ ;_ &quot;$&quot;\ * \-#,##0.00_ ;_ &quot;$&quot;\ * &quot;-&quot;??_ ;_ @_ "/>
    <numFmt numFmtId="170" formatCode="_-* #,##0.00\ _€_-;\-* #,##0.00\ _€_-;_-* &quot;-&quot;??\ _€_-;_-@_-"/>
    <numFmt numFmtId="171" formatCode="&quot;$&quot;\ #,##0.00"/>
    <numFmt numFmtId="172" formatCode="_([$€-2]* #,##0.00_);_([$€-2]* \(#,##0.00\);_([$€-2]* &quot;-&quot;??_)"/>
    <numFmt numFmtId="173" formatCode="_-* #,##0.00\ &quot;pta&quot;_-;\-* #,##0.00\ &quot;pta&quot;_-;_-* &quot;-&quot;??\ &quot;pta&quot;_-;_-@_-"/>
    <numFmt numFmtId="174" formatCode="_-* #,##0\ _p_t_a_-;\-* #,##0\ _p_t_a_-;_-* &quot;-&quot;\ _p_t_a_-;_-@_-"/>
    <numFmt numFmtId="175" formatCode="[$$-240A]\ #,##0"/>
    <numFmt numFmtId="176" formatCode="[$$-2C0A]\ #,##0.00"/>
    <numFmt numFmtId="177" formatCode="_(* #,##0_);_(* \(#,##0\);_(* &quot;-&quot;??_);_(@_)"/>
    <numFmt numFmtId="178" formatCode="0.0%"/>
    <numFmt numFmtId="179" formatCode="#,##0.00\ &quot;€&quot;;[Red]\-#,##0.00\ &quot;€&quot;"/>
    <numFmt numFmtId="180" formatCode="yyyy/mm/dd"/>
    <numFmt numFmtId="181" formatCode="_(#,##0.0_)_0_0_0;[Red]_(\(#,##0.0\)_0_0_0;_(&quot;-&quot;??_);_(@_)"/>
    <numFmt numFmtId="182" formatCode="_-* #,##0.00\ &quot;$&quot;_-;\-* #,##0.00\ &quot;$&quot;_-;_-* &quot;-&quot;??\ &quot;$&quot;_-;_-@_-"/>
    <numFmt numFmtId="183" formatCode=";;;"/>
    <numFmt numFmtId="184" formatCode="_ &quot;$&quot;\ * #,##0.0000_ ;_ &quot;$&quot;\ * \-#,##0.0000_ ;_ &quot;$&quot;\ * &quot;-&quot;??_ ;_ @_ "/>
  </numFmts>
  <fonts count="43"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0"/>
      <name val="Arial"/>
      <family val="2"/>
    </font>
    <font>
      <sz val="9"/>
      <color indexed="81"/>
      <name val="Tahoma"/>
      <family val="2"/>
    </font>
    <font>
      <b/>
      <sz val="9"/>
      <color indexed="81"/>
      <name val="Tahoma"/>
      <family val="2"/>
    </font>
    <font>
      <sz val="11"/>
      <color indexed="8"/>
      <name val="Calibri"/>
      <family val="2"/>
    </font>
    <font>
      <sz val="10"/>
      <color indexed="8"/>
      <name val="Arial"/>
      <family val="2"/>
    </font>
    <font>
      <u/>
      <sz val="11"/>
      <color theme="10"/>
      <name val="Calibri"/>
      <family val="2"/>
    </font>
    <font>
      <sz val="11"/>
      <color rgb="FF000000"/>
      <name val="Calibri"/>
      <family val="2"/>
    </font>
    <font>
      <sz val="11"/>
      <color indexed="60"/>
      <name val="Calibri"/>
      <family val="2"/>
    </font>
    <font>
      <b/>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20"/>
      <name val="Calibri"/>
      <family val="2"/>
    </font>
    <font>
      <b/>
      <sz val="11"/>
      <color indexed="63"/>
      <name val="Calibri"/>
      <family val="2"/>
    </font>
    <font>
      <b/>
      <sz val="11"/>
      <color indexed="52"/>
      <name val="Calibri"/>
      <family val="2"/>
    </font>
    <font>
      <i/>
      <sz val="11"/>
      <color indexed="23"/>
      <name val="Calibri"/>
      <family val="2"/>
    </font>
    <font>
      <sz val="11"/>
      <color indexed="9"/>
      <name val="Calibri"/>
      <family val="2"/>
    </font>
    <font>
      <b/>
      <sz val="11"/>
      <color indexed="9"/>
      <name val="Calibri"/>
      <family val="2"/>
    </font>
    <font>
      <sz val="11"/>
      <color indexed="17"/>
      <name val="Calibri"/>
      <family val="2"/>
    </font>
    <font>
      <sz val="11"/>
      <color indexed="62"/>
      <name val="Calibri"/>
      <family val="2"/>
    </font>
    <font>
      <sz val="11"/>
      <color indexed="52"/>
      <name val="Calibri"/>
      <family val="2"/>
    </font>
    <font>
      <sz val="11"/>
      <color indexed="10"/>
      <name val="Calibri"/>
      <family val="2"/>
    </font>
    <font>
      <sz val="10"/>
      <name val="Times New Roman"/>
      <family val="1"/>
    </font>
    <font>
      <sz val="10"/>
      <name val="Courier"/>
      <family val="3"/>
    </font>
    <font>
      <u/>
      <sz val="10"/>
      <color indexed="12"/>
      <name val="Arial"/>
      <family val="2"/>
    </font>
    <font>
      <b/>
      <sz val="10"/>
      <color indexed="18"/>
      <name val="Arial"/>
      <family val="2"/>
    </font>
    <font>
      <u/>
      <sz val="10"/>
      <color theme="10"/>
      <name val="Arial"/>
      <family val="2"/>
    </font>
    <font>
      <b/>
      <sz val="11"/>
      <name val="Calibri"/>
      <family val="2"/>
      <scheme val="minor"/>
    </font>
    <font>
      <sz val="11"/>
      <name val="Calibri"/>
      <family val="2"/>
      <scheme val="minor"/>
    </font>
    <font>
      <sz val="11"/>
      <color rgb="FFFF0000"/>
      <name val="Calibri"/>
      <family val="2"/>
      <scheme val="minor"/>
    </font>
    <font>
      <sz val="12"/>
      <color theme="1"/>
      <name val="Arial"/>
      <family val="2"/>
    </font>
    <font>
      <b/>
      <sz val="16"/>
      <color theme="1"/>
      <name val="Arial"/>
      <family val="2"/>
    </font>
    <font>
      <b/>
      <sz val="12"/>
      <color theme="1"/>
      <name val="Arial"/>
      <family val="2"/>
    </font>
    <font>
      <sz val="18"/>
      <color theme="1"/>
      <name val="Arial"/>
      <family val="2"/>
    </font>
    <font>
      <i/>
      <sz val="12"/>
      <color theme="1"/>
      <name val="Arial"/>
      <family val="2"/>
    </font>
    <font>
      <sz val="10"/>
      <name val="Arial"/>
      <family val="2"/>
    </font>
    <font>
      <b/>
      <sz val="12"/>
      <color theme="1"/>
      <name val="Calibri"/>
      <family val="2"/>
      <scheme val="minor"/>
    </font>
    <font>
      <b/>
      <sz val="22"/>
      <color theme="1"/>
      <name val="Calibri"/>
      <family val="2"/>
      <scheme val="minor"/>
    </font>
  </fonts>
  <fills count="33">
    <fill>
      <patternFill patternType="none"/>
    </fill>
    <fill>
      <patternFill patternType="gray125"/>
    </fill>
    <fill>
      <patternFill patternType="solid">
        <fgColor rgb="FFFFC000"/>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indexed="41"/>
        <bgColor indexed="64"/>
      </patternFill>
    </fill>
    <fill>
      <patternFill patternType="solid">
        <fgColor theme="1"/>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26"/>
        <bgColor indexed="9"/>
      </patternFill>
    </fill>
    <fill>
      <patternFill patternType="solid">
        <fgColor theme="3" tint="0.59999389629810485"/>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style="medium">
        <color indexed="64"/>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tted">
        <color indexed="39"/>
      </left>
      <right style="dotted">
        <color indexed="39"/>
      </right>
      <top style="dotted">
        <color indexed="39"/>
      </top>
      <bottom style="dotted">
        <color indexed="3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s>
  <cellStyleXfs count="1040">
    <xf numFmtId="0" fontId="0" fillId="0" borderId="0"/>
    <xf numFmtId="0" fontId="3" fillId="0" borderId="0"/>
    <xf numFmtId="0" fontId="3"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166"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70" fontId="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2" fillId="0" borderId="0"/>
    <xf numFmtId="44" fontId="2" fillId="0" borderId="0" applyFont="0" applyFill="0" applyBorder="0" applyAlignment="0" applyProtection="0"/>
    <xf numFmtId="172" fontId="3" fillId="0" borderId="0" applyFont="0" applyFill="0" applyBorder="0" applyAlignment="0" applyProtection="0"/>
    <xf numFmtId="44" fontId="7"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10" fillId="0" borderId="0"/>
    <xf numFmtId="174" fontId="3" fillId="0" borderId="0" applyFont="0" applyFill="0" applyBorder="0" applyAlignment="0" applyProtection="0"/>
    <xf numFmtId="173" fontId="3" fillId="0" borderId="0" applyFont="0" applyFill="0" applyBorder="0" applyAlignment="0" applyProtection="0"/>
    <xf numFmtId="169" fontId="3" fillId="0" borderId="0" applyFont="0" applyFill="0" applyBorder="0" applyAlignment="0" applyProtection="0"/>
    <xf numFmtId="0" fontId="2" fillId="0" borderId="0"/>
    <xf numFmtId="44" fontId="2" fillId="0" borderId="0" applyFont="0" applyFill="0" applyBorder="0" applyAlignment="0" applyProtection="0"/>
    <xf numFmtId="0" fontId="3" fillId="0" borderId="0"/>
    <xf numFmtId="43" fontId="3" fillId="0" borderId="0" applyFont="0" applyFill="0" applyBorder="0" applyAlignment="0" applyProtection="0"/>
    <xf numFmtId="0" fontId="11" fillId="8" borderId="0" applyNumberFormat="0" applyBorder="0" applyAlignment="0" applyProtection="0"/>
    <xf numFmtId="0" fontId="12" fillId="0" borderId="21" applyNumberFormat="0" applyFill="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21" fillId="19"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6" borderId="0" applyNumberFormat="0" applyBorder="0" applyAlignment="0" applyProtection="0"/>
    <xf numFmtId="0" fontId="17" fillId="10" borderId="0" applyNumberFormat="0" applyBorder="0" applyAlignment="0" applyProtection="0"/>
    <xf numFmtId="0" fontId="19" fillId="27" borderId="22" applyNumberFormat="0" applyAlignment="0" applyProtection="0"/>
    <xf numFmtId="0" fontId="20" fillId="0" borderId="0" applyNumberFormat="0" applyFill="0" applyBorder="0" applyAlignment="0" applyProtection="0"/>
    <xf numFmtId="0" fontId="14" fillId="0" borderId="23" applyNumberFormat="0" applyFill="0" applyAlignment="0" applyProtection="0"/>
    <xf numFmtId="0" fontId="15" fillId="0" borderId="24" applyNumberFormat="0" applyFill="0" applyAlignment="0" applyProtection="0"/>
    <xf numFmtId="0" fontId="16" fillId="0" borderId="25" applyNumberFormat="0" applyFill="0" applyAlignment="0" applyProtection="0"/>
    <xf numFmtId="43" fontId="3" fillId="0" borderId="0" applyFont="0" applyFill="0" applyBorder="0" applyAlignment="0" applyProtection="0"/>
    <xf numFmtId="0" fontId="18" fillId="27" borderId="26" applyNumberFormat="0" applyAlignment="0" applyProtection="0"/>
    <xf numFmtId="9" fontId="3" fillId="0" borderId="0" applyFon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178"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7"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77" fontId="3" fillId="0" borderId="0" applyFont="0" applyFill="0" applyBorder="0" applyAlignment="0" applyProtection="0"/>
    <xf numFmtId="0" fontId="22" fillId="28" borderId="27" applyNumberFormat="0" applyAlignment="0" applyProtection="0"/>
    <xf numFmtId="0" fontId="23" fillId="11" borderId="0" applyNumberFormat="0" applyBorder="0" applyAlignment="0" applyProtection="0"/>
    <xf numFmtId="0" fontId="16" fillId="0" borderId="0" applyNumberFormat="0" applyFill="0" applyBorder="0" applyAlignment="0" applyProtection="0"/>
    <xf numFmtId="0" fontId="24" fillId="14" borderId="22" applyNumberFormat="0" applyAlignment="0" applyProtection="0"/>
    <xf numFmtId="0" fontId="25" fillId="0" borderId="28" applyNumberFormat="0" applyFill="0" applyAlignment="0" applyProtection="0"/>
    <xf numFmtId="0" fontId="3" fillId="29" borderId="20" applyNumberFormat="0" applyFont="0" applyAlignment="0" applyProtection="0"/>
    <xf numFmtId="0" fontId="26" fillId="0" borderId="0" applyNumberFormat="0" applyFill="0" applyBorder="0" applyAlignment="0" applyProtection="0"/>
    <xf numFmtId="44" fontId="7"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7" fontId="3" fillId="0" borderId="0" applyFont="0" applyFill="0" applyBorder="0" applyAlignment="0" applyProtection="0"/>
    <xf numFmtId="0" fontId="3" fillId="0" borderId="0" applyFont="0" applyFill="0" applyBorder="0" applyAlignment="0" applyProtection="0"/>
    <xf numFmtId="0" fontId="3" fillId="0" borderId="0"/>
    <xf numFmtId="177" fontId="3" fillId="0" borderId="0" applyFont="0" applyFill="0" applyBorder="0" applyAlignment="0" applyProtection="0"/>
    <xf numFmtId="0" fontId="27"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4" fontId="27" fillId="0" borderId="0" applyFont="0" applyFill="0" applyBorder="0" applyAlignment="0" applyProtection="0"/>
    <xf numFmtId="0" fontId="28" fillId="0" borderId="0"/>
    <xf numFmtId="0" fontId="28"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28"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19" fillId="27" borderId="22" applyNumberFormat="0" applyAlignment="0" applyProtection="0"/>
    <xf numFmtId="0" fontId="19" fillId="27" borderId="22" applyNumberFormat="0" applyAlignment="0" applyProtection="0"/>
    <xf numFmtId="0" fontId="19" fillId="27" borderId="22" applyNumberFormat="0" applyAlignment="0" applyProtection="0"/>
    <xf numFmtId="0" fontId="22" fillId="28" borderId="27" applyNumberFormat="0" applyAlignment="0" applyProtection="0"/>
    <xf numFmtId="0" fontId="22" fillId="28" borderId="27" applyNumberFormat="0" applyAlignment="0" applyProtection="0"/>
    <xf numFmtId="0" fontId="25" fillId="0" borderId="28" applyNumberFormat="0" applyFill="0" applyAlignment="0" applyProtection="0"/>
    <xf numFmtId="0" fontId="25" fillId="0" borderId="28"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4" fillId="14" borderId="22" applyNumberFormat="0" applyAlignment="0" applyProtection="0"/>
    <xf numFmtId="0" fontId="24" fillId="14" borderId="22" applyNumberFormat="0" applyAlignment="0" applyProtection="0"/>
    <xf numFmtId="44" fontId="27" fillId="0" borderId="0" applyFont="0" applyFill="0" applyBorder="0" applyAlignment="0" applyProtection="0"/>
    <xf numFmtId="0" fontId="28" fillId="0" borderId="0"/>
    <xf numFmtId="0" fontId="29" fillId="0" borderId="0" applyNumberFormat="0" applyFill="0" applyBorder="0" applyAlignment="0" applyProtection="0">
      <alignment vertical="top"/>
      <protection locked="0"/>
    </xf>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9"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173" fontId="3" fillId="0" borderId="0" applyFont="0" applyFill="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3" fillId="0" borderId="0"/>
    <xf numFmtId="0" fontId="2" fillId="0" borderId="0"/>
    <xf numFmtId="0" fontId="2" fillId="0" borderId="0"/>
    <xf numFmtId="0" fontId="2" fillId="0" borderId="0"/>
    <xf numFmtId="0" fontId="2" fillId="0" borderId="0"/>
    <xf numFmtId="0" fontId="3" fillId="29" borderId="20" applyNumberFormat="0" applyFont="0" applyAlignment="0" applyProtection="0"/>
    <xf numFmtId="0" fontId="3" fillId="29" borderId="20" applyNumberFormat="0" applyFont="0" applyAlignment="0" applyProtection="0"/>
    <xf numFmtId="9" fontId="2" fillId="0" borderId="0" applyFont="0" applyFill="0" applyBorder="0" applyAlignment="0" applyProtection="0"/>
    <xf numFmtId="0" fontId="18" fillId="27" borderId="26" applyNumberFormat="0" applyAlignment="0" applyProtection="0"/>
    <xf numFmtId="0" fontId="18" fillId="27" borderId="26" applyNumberFormat="0" applyAlignment="0" applyProtection="0"/>
    <xf numFmtId="0" fontId="18" fillId="27" borderId="26"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5" fillId="0" borderId="24" applyNumberFormat="0" applyFill="0" applyAlignment="0" applyProtection="0"/>
    <xf numFmtId="0" fontId="15" fillId="0" borderId="24" applyNumberFormat="0" applyFill="0" applyAlignment="0" applyProtection="0"/>
    <xf numFmtId="0" fontId="15" fillId="0" borderId="24" applyNumberFormat="0" applyFill="0" applyAlignment="0" applyProtection="0"/>
    <xf numFmtId="0" fontId="16" fillId="0" borderId="25" applyNumberFormat="0" applyFill="0" applyAlignment="0" applyProtection="0"/>
    <xf numFmtId="0" fontId="16" fillId="0" borderId="25" applyNumberFormat="0" applyFill="0" applyAlignment="0" applyProtection="0"/>
    <xf numFmtId="0" fontId="16" fillId="0" borderId="25"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2" fillId="0" borderId="21" applyNumberFormat="0" applyFill="0" applyAlignment="0" applyProtection="0"/>
    <xf numFmtId="0" fontId="12" fillId="0" borderId="21" applyNumberFormat="0" applyFill="0" applyAlignment="0" applyProtection="0"/>
    <xf numFmtId="0" fontId="12" fillId="0" borderId="21" applyNumberFormat="0" applyFill="0" applyAlignment="0" applyProtection="0"/>
    <xf numFmtId="0" fontId="12" fillId="0" borderId="21" applyNumberFormat="0" applyFill="0" applyAlignment="0" applyProtection="0"/>
    <xf numFmtId="0" fontId="12" fillId="0" borderId="21" applyNumberFormat="0" applyFill="0" applyAlignment="0" applyProtection="0"/>
    <xf numFmtId="177" fontId="3" fillId="0" borderId="0" applyFont="0" applyFill="0" applyBorder="0" applyAlignment="0" applyProtection="0"/>
    <xf numFmtId="9" fontId="2" fillId="0" borderId="0" applyFont="0" applyFill="0" applyBorder="0" applyAlignment="0" applyProtection="0"/>
    <xf numFmtId="0" fontId="2" fillId="0" borderId="0"/>
    <xf numFmtId="0" fontId="3" fillId="0" borderId="0"/>
    <xf numFmtId="0" fontId="30" fillId="30" borderId="29" applyNumberFormat="0">
      <alignment horizontal="center" vertical="center"/>
      <protection locked="0"/>
    </xf>
    <xf numFmtId="180"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81" fontId="3" fillId="0" borderId="0" applyFont="0" applyFill="0" applyBorder="0" applyAlignment="0" applyProtection="0"/>
    <xf numFmtId="43" fontId="2"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7"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183" fontId="3" fillId="0" borderId="0" applyFont="0" applyFill="0" applyBorder="0" applyAlignment="0">
      <protection hidden="1"/>
    </xf>
    <xf numFmtId="0" fontId="3" fillId="6" borderId="0" applyNumberFormat="0" applyFont="0" applyBorder="0" applyAlignment="0"/>
    <xf numFmtId="0" fontId="2" fillId="0" borderId="0"/>
    <xf numFmtId="0" fontId="8" fillId="0" borderId="0"/>
    <xf numFmtId="175" fontId="8" fillId="0" borderId="0" applyFont="0" applyFill="0" applyBorder="0" applyAlignment="0" applyProtection="0"/>
    <xf numFmtId="0" fontId="2" fillId="0" borderId="0"/>
    <xf numFmtId="43" fontId="3" fillId="0" borderId="0" applyFont="0" applyFill="0" applyBorder="0" applyAlignment="0" applyProtection="0"/>
    <xf numFmtId="0" fontId="3"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3" fillId="0" borderId="0"/>
    <xf numFmtId="0" fontId="3" fillId="0" borderId="0"/>
    <xf numFmtId="167" fontId="3"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1" fontId="2"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4" fontId="7"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9" fillId="0" borderId="0" applyNumberFormat="0" applyFill="0" applyBorder="0" applyAlignment="0" applyProtection="0">
      <alignment vertical="top"/>
      <protection locked="0"/>
    </xf>
    <xf numFmtId="41" fontId="2" fillId="0" borderId="0" applyFont="0" applyFill="0" applyBorder="0" applyAlignment="0" applyProtection="0"/>
    <xf numFmtId="41"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9" fontId="3" fillId="0" borderId="0" applyFont="0" applyFill="0" applyBorder="0" applyAlignment="0" applyProtection="0"/>
    <xf numFmtId="167" fontId="3" fillId="0" borderId="0" applyFont="0" applyFill="0" applyBorder="0" applyAlignment="0" applyProtection="0"/>
    <xf numFmtId="184" fontId="3"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1" fontId="2" fillId="0" borderId="0" applyFont="0" applyFill="0" applyBorder="0" applyAlignment="0" applyProtection="0"/>
    <xf numFmtId="44"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7" fontId="3" fillId="0" borderId="0" applyFont="0" applyFill="0" applyBorder="0" applyAlignment="0" applyProtection="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173" fontId="3" fillId="0" borderId="0" applyFont="0" applyFill="0" applyBorder="0" applyAlignment="0" applyProtection="0"/>
    <xf numFmtId="0" fontId="3" fillId="0" borderId="0"/>
    <xf numFmtId="0" fontId="2" fillId="0" borderId="0"/>
    <xf numFmtId="0" fontId="2" fillId="0" borderId="0"/>
    <xf numFmtId="0" fontId="2" fillId="0" borderId="0"/>
    <xf numFmtId="41"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9" fillId="27" borderId="32" applyNumberFormat="0" applyAlignment="0" applyProtection="0"/>
    <xf numFmtId="0" fontId="12" fillId="0" borderId="31" applyNumberFormat="0" applyFill="0" applyAlignment="0" applyProtection="0"/>
    <xf numFmtId="0" fontId="12" fillId="0" borderId="31" applyNumberFormat="0" applyFill="0" applyAlignment="0" applyProtection="0"/>
    <xf numFmtId="0" fontId="18" fillId="27" borderId="33" applyNumberFormat="0" applyAlignment="0" applyProtection="0"/>
    <xf numFmtId="0" fontId="18" fillId="27" borderId="33" applyNumberFormat="0" applyAlignment="0" applyProtection="0"/>
    <xf numFmtId="0" fontId="24" fillId="14" borderId="32" applyNumberFormat="0" applyAlignment="0" applyProtection="0"/>
    <xf numFmtId="0" fontId="3" fillId="29" borderId="30" applyNumberFormat="0" applyFont="0" applyAlignment="0" applyProtection="0"/>
    <xf numFmtId="0" fontId="12" fillId="0" borderId="31" applyNumberFormat="0" applyFill="0" applyAlignment="0" applyProtection="0"/>
    <xf numFmtId="0" fontId="3" fillId="29" borderId="30" applyNumberFormat="0" applyFont="0" applyAlignment="0" applyProtection="0"/>
    <xf numFmtId="0" fontId="19" fillId="27" borderId="32" applyNumberFormat="0" applyAlignment="0" applyProtection="0"/>
    <xf numFmtId="0" fontId="12" fillId="0" borderId="31" applyNumberFormat="0" applyFill="0" applyAlignment="0" applyProtection="0"/>
    <xf numFmtId="0" fontId="12" fillId="0" borderId="31" applyNumberFormat="0" applyFill="0" applyAlignment="0" applyProtection="0"/>
    <xf numFmtId="0" fontId="12" fillId="0" borderId="31" applyNumberFormat="0" applyFill="0" applyAlignment="0" applyProtection="0"/>
    <xf numFmtId="0" fontId="18" fillId="27" borderId="33" applyNumberFormat="0" applyAlignment="0" applyProtection="0"/>
    <xf numFmtId="0" fontId="3" fillId="29" borderId="30" applyNumberFormat="0" applyFont="0" applyAlignment="0" applyProtection="0"/>
    <xf numFmtId="0" fontId="24" fillId="14" borderId="32" applyNumberFormat="0" applyAlignment="0" applyProtection="0"/>
    <xf numFmtId="0" fontId="19" fillId="27" borderId="32" applyNumberFormat="0" applyAlignment="0" applyProtection="0"/>
    <xf numFmtId="0" fontId="19" fillId="27" borderId="32" applyNumberFormat="0" applyAlignment="0" applyProtection="0"/>
    <xf numFmtId="0" fontId="24" fillId="14" borderId="32" applyNumberFormat="0" applyAlignment="0" applyProtection="0"/>
    <xf numFmtId="0" fontId="18" fillId="27" borderId="33" applyNumberFormat="0" applyAlignment="0" applyProtection="0"/>
    <xf numFmtId="0" fontId="40" fillId="0" borderId="0"/>
    <xf numFmtId="43" fontId="40"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153">
    <xf numFmtId="0" fontId="0" fillId="0" borderId="0" xfId="0"/>
    <xf numFmtId="0" fontId="0" fillId="0" borderId="1" xfId="0" applyBorder="1" applyAlignment="1">
      <alignment horizontal="center" vertical="center"/>
    </xf>
    <xf numFmtId="0" fontId="0" fillId="0" borderId="3" xfId="0" applyBorder="1" applyAlignment="1">
      <alignment horizontal="center" vertical="center"/>
    </xf>
    <xf numFmtId="0" fontId="1" fillId="0" borderId="2" xfId="0" applyFont="1" applyBorder="1" applyAlignment="1">
      <alignment horizontal="center" vertical="center" wrapText="1"/>
    </xf>
    <xf numFmtId="0" fontId="0" fillId="0" borderId="0" xfId="0" applyFont="1" applyBorder="1" applyAlignment="1"/>
    <xf numFmtId="0" fontId="1" fillId="0" borderId="0" xfId="0" applyFont="1" applyBorder="1" applyAlignment="1"/>
    <xf numFmtId="0" fontId="0" fillId="0" borderId="0" xfId="0" applyAlignment="1">
      <alignment horizontal="center" vertical="center"/>
    </xf>
    <xf numFmtId="2" fontId="0" fillId="0" borderId="0" xfId="0" applyNumberFormat="1"/>
    <xf numFmtId="0" fontId="4" fillId="0" borderId="2" xfId="2" applyFont="1" applyBorder="1" applyAlignment="1">
      <alignment horizontal="center" vertical="center" wrapText="1"/>
    </xf>
    <xf numFmtId="168" fontId="0" fillId="0" borderId="3" xfId="0" applyNumberFormat="1" applyBorder="1" applyAlignment="1">
      <alignment horizontal="center" vertical="center"/>
    </xf>
    <xf numFmtId="0" fontId="0" fillId="0" borderId="0" xfId="0" applyBorder="1"/>
    <xf numFmtId="0" fontId="0" fillId="0" borderId="0" xfId="0" applyBorder="1" applyAlignment="1">
      <alignment horizontal="center"/>
    </xf>
    <xf numFmtId="2" fontId="0" fillId="0" borderId="3" xfId="0" applyNumberFormat="1" applyBorder="1"/>
    <xf numFmtId="44" fontId="0" fillId="0" borderId="3" xfId="83" applyFont="1" applyBorder="1"/>
    <xf numFmtId="44" fontId="0" fillId="0" borderId="7" xfId="83" applyFont="1" applyBorder="1" applyAlignment="1">
      <alignment horizontal="center" vertical="center"/>
    </xf>
    <xf numFmtId="49" fontId="0" fillId="0" borderId="0" xfId="0" applyNumberFormat="1"/>
    <xf numFmtId="0" fontId="1" fillId="2" borderId="2" xfId="0" applyFont="1" applyFill="1" applyBorder="1" applyAlignment="1">
      <alignment horizontal="center" vertical="center" wrapText="1"/>
    </xf>
    <xf numFmtId="0" fontId="0" fillId="0" borderId="0" xfId="0" applyBorder="1" applyAlignment="1">
      <alignment horizontal="center" vertical="center" wrapText="1"/>
    </xf>
    <xf numFmtId="0" fontId="0" fillId="0" borderId="34" xfId="0" applyBorder="1" applyAlignment="1">
      <alignment horizontal="center" vertical="center" wrapText="1"/>
    </xf>
    <xf numFmtId="0" fontId="0" fillId="0" borderId="34" xfId="0" applyFill="1" applyBorder="1" applyAlignment="1">
      <alignment horizontal="center" vertical="center" wrapText="1"/>
    </xf>
    <xf numFmtId="0" fontId="0" fillId="0" borderId="34" xfId="0" applyBorder="1" applyAlignment="1">
      <alignment horizontal="center" vertical="center"/>
    </xf>
    <xf numFmtId="0" fontId="0" fillId="0" borderId="34" xfId="0" applyBorder="1" applyAlignment="1">
      <alignment horizontal="center"/>
    </xf>
    <xf numFmtId="0" fontId="0" fillId="0" borderId="0" xfId="0" applyBorder="1" applyAlignment="1">
      <alignment horizontal="center" vertical="center"/>
    </xf>
    <xf numFmtId="168" fontId="0" fillId="0" borderId="34" xfId="0" applyNumberFormat="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xf numFmtId="0" fontId="1" fillId="0" borderId="0" xfId="0" applyFont="1" applyAlignment="1">
      <alignment horizontal="center" vertical="center"/>
    </xf>
    <xf numFmtId="0" fontId="0" fillId="0" borderId="0" xfId="0" applyAlignment="1">
      <alignment horizontal="left"/>
    </xf>
    <xf numFmtId="0" fontId="0" fillId="0" borderId="0" xfId="0" applyFont="1" applyBorder="1" applyAlignment="1">
      <alignment horizontal="left"/>
    </xf>
    <xf numFmtId="0" fontId="0" fillId="0" borderId="0" xfId="0" applyBorder="1" applyAlignment="1">
      <alignment horizontal="left"/>
    </xf>
    <xf numFmtId="0" fontId="1" fillId="0" borderId="0" xfId="0" applyFont="1" applyBorder="1" applyAlignment="1">
      <alignment horizontal="left"/>
    </xf>
    <xf numFmtId="0" fontId="0" fillId="5" borderId="13" xfId="0" applyFont="1" applyFill="1" applyBorder="1"/>
    <xf numFmtId="0" fontId="0" fillId="5" borderId="13" xfId="0" applyFont="1" applyFill="1" applyBorder="1" applyAlignment="1">
      <alignment horizontal="right"/>
    </xf>
    <xf numFmtId="0" fontId="0" fillId="5" borderId="13" xfId="0" applyFont="1" applyFill="1" applyBorder="1" applyAlignment="1">
      <alignment horizontal="center"/>
    </xf>
    <xf numFmtId="0" fontId="0" fillId="3" borderId="0" xfId="0" applyFont="1" applyFill="1"/>
    <xf numFmtId="0" fontId="0" fillId="0" borderId="0" xfId="0" applyFont="1" applyBorder="1" applyAlignment="1">
      <alignment horizontal="right"/>
    </xf>
    <xf numFmtId="0" fontId="0" fillId="0" borderId="0" xfId="0" applyFont="1" applyFill="1" applyBorder="1" applyAlignment="1">
      <alignment horizontal="right"/>
    </xf>
    <xf numFmtId="0" fontId="0" fillId="7" borderId="18" xfId="0" applyFont="1" applyFill="1" applyBorder="1"/>
    <xf numFmtId="0" fontId="0" fillId="7" borderId="0" xfId="0" applyFont="1" applyFill="1"/>
    <xf numFmtId="0" fontId="0" fillId="0" borderId="12" xfId="0" applyFont="1" applyBorder="1"/>
    <xf numFmtId="0" fontId="0" fillId="7" borderId="0" xfId="0" applyFont="1" applyFill="1" applyBorder="1"/>
    <xf numFmtId="0" fontId="0" fillId="3" borderId="0" xfId="0" applyFont="1" applyFill="1" applyAlignment="1">
      <alignment horizontal="right"/>
    </xf>
    <xf numFmtId="0" fontId="0" fillId="3" borderId="0" xfId="0" applyFont="1" applyFill="1" applyAlignment="1">
      <alignment horizontal="center"/>
    </xf>
    <xf numFmtId="0" fontId="0" fillId="0" borderId="36" xfId="0" applyFont="1" applyFill="1" applyBorder="1"/>
    <xf numFmtId="0" fontId="0" fillId="0" borderId="12" xfId="0" applyFont="1" applyFill="1" applyBorder="1"/>
    <xf numFmtId="0" fontId="0" fillId="3" borderId="0" xfId="0" applyFont="1" applyFill="1" applyBorder="1"/>
    <xf numFmtId="2" fontId="0" fillId="3" borderId="0" xfId="0" applyNumberFormat="1" applyFont="1" applyFill="1"/>
    <xf numFmtId="0" fontId="1" fillId="0" borderId="0" xfId="0" applyFont="1" applyBorder="1" applyAlignment="1">
      <alignment horizontal="center"/>
    </xf>
    <xf numFmtId="0" fontId="0" fillId="0" borderId="0" xfId="0" applyFont="1" applyFill="1" applyAlignment="1">
      <alignment horizontal="right"/>
    </xf>
    <xf numFmtId="0" fontId="0" fillId="7" borderId="15" xfId="0" applyFont="1" applyFill="1" applyBorder="1"/>
    <xf numFmtId="0" fontId="0" fillId="7" borderId="17" xfId="0" applyFont="1" applyFill="1" applyBorder="1"/>
    <xf numFmtId="0" fontId="0" fillId="7" borderId="14" xfId="0" applyFont="1" applyFill="1" applyBorder="1"/>
    <xf numFmtId="0" fontId="0" fillId="7" borderId="16" xfId="0" applyFont="1" applyFill="1" applyBorder="1"/>
    <xf numFmtId="0" fontId="33" fillId="7" borderId="0" xfId="2" applyFont="1" applyFill="1" applyBorder="1" applyAlignment="1" applyProtection="1">
      <alignment vertical="center" wrapText="1"/>
    </xf>
    <xf numFmtId="0" fontId="0" fillId="7" borderId="0" xfId="0" applyFont="1" applyFill="1" applyAlignment="1">
      <alignment horizontal="right"/>
    </xf>
    <xf numFmtId="0" fontId="0" fillId="7" borderId="0" xfId="0" applyFont="1" applyFill="1" applyAlignment="1">
      <alignment horizont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44" fontId="0" fillId="0" borderId="0" xfId="83" applyFont="1" applyFill="1" applyBorder="1" applyAlignment="1">
      <alignment horizontal="center" vertical="center"/>
    </xf>
    <xf numFmtId="8" fontId="0" fillId="0" borderId="0" xfId="83"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0" fillId="0" borderId="0" xfId="0" applyFont="1" applyBorder="1" applyAlignment="1">
      <alignment horizontal="center"/>
    </xf>
    <xf numFmtId="0" fontId="34" fillId="3" borderId="0" xfId="0" applyFont="1" applyFill="1" applyBorder="1" applyAlignment="1">
      <alignment horizontal="center" vertical="center" wrapText="1"/>
    </xf>
    <xf numFmtId="0" fontId="0" fillId="7" borderId="13" xfId="0" applyFont="1" applyFill="1" applyBorder="1"/>
    <xf numFmtId="165" fontId="32" fillId="4" borderId="3" xfId="51" applyNumberFormat="1" applyFont="1" applyFill="1" applyBorder="1" applyAlignment="1">
      <alignment horizontal="center" vertical="center" wrapText="1"/>
    </xf>
    <xf numFmtId="0" fontId="32" fillId="0" borderId="38" xfId="1" applyFont="1" applyFill="1" applyBorder="1" applyAlignment="1">
      <alignment horizontal="center" vertical="center"/>
    </xf>
    <xf numFmtId="44" fontId="0" fillId="0" borderId="34" xfId="83" applyFont="1" applyBorder="1" applyAlignment="1">
      <alignment horizontal="center" vertical="center"/>
    </xf>
    <xf numFmtId="171" fontId="0" fillId="0" borderId="34" xfId="0" applyNumberFormat="1" applyBorder="1" applyAlignment="1">
      <alignment horizontal="center" vertical="center"/>
    </xf>
    <xf numFmtId="0" fontId="1" fillId="0" borderId="0" xfId="0" applyFont="1" applyAlignment="1">
      <alignment horizontal="center" vertical="center" wrapText="1"/>
    </xf>
    <xf numFmtId="0" fontId="0" fillId="0" borderId="0" xfId="0" applyFont="1" applyFill="1" applyBorder="1" applyAlignment="1">
      <alignment horizontal="left"/>
    </xf>
    <xf numFmtId="0" fontId="1" fillId="0" borderId="0" xfId="0" applyFont="1" applyFill="1" applyBorder="1" applyAlignment="1"/>
    <xf numFmtId="0" fontId="0" fillId="0" borderId="34" xfId="0" applyFill="1" applyBorder="1" applyAlignment="1">
      <alignment horizontal="center" vertical="center"/>
    </xf>
    <xf numFmtId="0" fontId="0" fillId="0" borderId="34" xfId="0" applyFill="1" applyBorder="1"/>
    <xf numFmtId="0" fontId="33" fillId="0" borderId="34" xfId="1" applyFont="1" applyFill="1" applyBorder="1" applyAlignment="1">
      <alignment horizontal="center" vertical="center"/>
    </xf>
    <xf numFmtId="2" fontId="33" fillId="0" borderId="34" xfId="1" applyNumberFormat="1" applyFont="1" applyFill="1" applyBorder="1" applyAlignment="1">
      <alignment horizontal="center" vertical="center"/>
    </xf>
    <xf numFmtId="168" fontId="0" fillId="0" borderId="0" xfId="0" applyNumberFormat="1" applyAlignment="1">
      <alignment horizontal="left"/>
    </xf>
    <xf numFmtId="168" fontId="0" fillId="0" borderId="0" xfId="0" applyNumberFormat="1" applyFont="1" applyBorder="1" applyAlignment="1">
      <alignment horizontal="left"/>
    </xf>
    <xf numFmtId="0" fontId="34" fillId="3" borderId="0" xfId="0" applyFont="1" applyFill="1" applyBorder="1" applyAlignment="1">
      <alignment horizontal="center" vertical="center" wrapText="1"/>
    </xf>
    <xf numFmtId="0" fontId="1" fillId="4" borderId="39" xfId="0" applyFont="1" applyFill="1" applyBorder="1" applyAlignment="1">
      <alignment horizontal="center"/>
    </xf>
    <xf numFmtId="0" fontId="1" fillId="4" borderId="35" xfId="0" applyFont="1" applyFill="1" applyBorder="1" applyAlignment="1">
      <alignment horizontal="center"/>
    </xf>
    <xf numFmtId="0" fontId="1" fillId="2" borderId="19" xfId="0" applyFont="1" applyFill="1" applyBorder="1" applyAlignment="1">
      <alignment horizontal="center" wrapText="1"/>
    </xf>
    <xf numFmtId="44" fontId="1" fillId="0" borderId="34" xfId="0" applyNumberFormat="1" applyFont="1" applyBorder="1"/>
    <xf numFmtId="0" fontId="35" fillId="0" borderId="0" xfId="0" applyFont="1" applyAlignment="1">
      <alignment vertical="top" wrapText="1"/>
    </xf>
    <xf numFmtId="0" fontId="0" fillId="0" borderId="38" xfId="0" applyFont="1" applyBorder="1"/>
    <xf numFmtId="0" fontId="0" fillId="0" borderId="40" xfId="0" applyFont="1" applyBorder="1" applyAlignment="1">
      <alignment horizontal="right"/>
    </xf>
    <xf numFmtId="0" fontId="0" fillId="0" borderId="0" xfId="0" applyFont="1" applyFill="1"/>
    <xf numFmtId="168" fontId="0" fillId="0" borderId="40" xfId="0" applyNumberFormat="1" applyFont="1" applyBorder="1" applyAlignment="1">
      <alignment horizontal="right"/>
    </xf>
    <xf numFmtId="0" fontId="0" fillId="0" borderId="38" xfId="0" applyFont="1" applyFill="1" applyBorder="1"/>
    <xf numFmtId="0" fontId="0" fillId="0" borderId="40" xfId="0" applyFont="1" applyFill="1" applyBorder="1" applyAlignment="1">
      <alignment horizontal="right"/>
    </xf>
    <xf numFmtId="165" fontId="32" fillId="4" borderId="37" xfId="51" applyNumberFormat="1" applyFont="1" applyFill="1" applyBorder="1" applyAlignment="1">
      <alignment horizontal="center" vertical="center" wrapText="1"/>
    </xf>
    <xf numFmtId="165" fontId="32" fillId="4" borderId="34" xfId="51" applyNumberFormat="1" applyFont="1" applyFill="1" applyBorder="1" applyAlignment="1">
      <alignment horizontal="center" vertical="center" wrapText="1"/>
    </xf>
    <xf numFmtId="165" fontId="32" fillId="4" borderId="40" xfId="51" applyNumberFormat="1" applyFont="1" applyFill="1" applyBorder="1" applyAlignment="1">
      <alignment horizontal="center" vertical="center" wrapText="1"/>
    </xf>
    <xf numFmtId="10" fontId="33" fillId="0" borderId="40" xfId="1" applyNumberFormat="1" applyFont="1" applyFill="1" applyBorder="1" applyAlignment="1">
      <alignment horizontal="center" vertical="center"/>
    </xf>
    <xf numFmtId="0" fontId="1" fillId="2" borderId="6" xfId="0" applyFont="1" applyFill="1" applyBorder="1" applyAlignment="1">
      <alignment horizontal="center" vertical="center"/>
    </xf>
    <xf numFmtId="0" fontId="32" fillId="0" borderId="12" xfId="1" applyFont="1" applyFill="1" applyBorder="1" applyAlignment="1">
      <alignment horizontal="center" vertical="center"/>
    </xf>
    <xf numFmtId="0" fontId="33" fillId="0" borderId="41" xfId="1" applyFont="1" applyFill="1" applyBorder="1" applyAlignment="1">
      <alignment horizontal="center" vertical="center"/>
    </xf>
    <xf numFmtId="2" fontId="33" fillId="0" borderId="41" xfId="1" applyNumberFormat="1" applyFont="1" applyFill="1" applyBorder="1" applyAlignment="1">
      <alignment horizontal="center" vertical="center"/>
    </xf>
    <xf numFmtId="10" fontId="33" fillId="0" borderId="42" xfId="1" applyNumberFormat="1" applyFont="1" applyFill="1" applyBorder="1" applyAlignment="1">
      <alignment horizontal="center" vertical="center"/>
    </xf>
    <xf numFmtId="9" fontId="0" fillId="0" borderId="40" xfId="1038" applyFont="1" applyFill="1" applyBorder="1" applyAlignment="1">
      <alignment horizontal="right"/>
    </xf>
    <xf numFmtId="0" fontId="0" fillId="0" borderId="42" xfId="0" applyFont="1" applyBorder="1" applyAlignment="1">
      <alignment horizontal="right"/>
    </xf>
    <xf numFmtId="0" fontId="0" fillId="0" borderId="39" xfId="0" applyFont="1" applyFill="1" applyBorder="1"/>
    <xf numFmtId="10" fontId="0" fillId="0" borderId="40" xfId="1038" applyNumberFormat="1" applyFont="1" applyFill="1" applyBorder="1" applyAlignment="1">
      <alignment horizontal="right"/>
    </xf>
    <xf numFmtId="168" fontId="0" fillId="0" borderId="40" xfId="1038" applyNumberFormat="1" applyFont="1" applyFill="1" applyBorder="1" applyAlignment="1">
      <alignment horizontal="right"/>
    </xf>
    <xf numFmtId="168" fontId="33" fillId="0" borderId="34" xfId="1" applyNumberFormat="1" applyFont="1" applyFill="1" applyBorder="1" applyAlignment="1">
      <alignment horizontal="center" vertical="center"/>
    </xf>
    <xf numFmtId="168" fontId="33" fillId="0" borderId="41" xfId="1" applyNumberFormat="1" applyFont="1" applyFill="1" applyBorder="1" applyAlignment="1">
      <alignment horizontal="center" vertical="center"/>
    </xf>
    <xf numFmtId="0" fontId="32" fillId="4" borderId="34" xfId="1" applyFont="1" applyFill="1" applyBorder="1" applyAlignment="1">
      <alignment horizontal="center" vertical="center"/>
    </xf>
    <xf numFmtId="0" fontId="35" fillId="0" borderId="0" xfId="0" applyFont="1" applyAlignment="1">
      <alignment horizontal="justify" vertical="center"/>
    </xf>
    <xf numFmtId="43" fontId="0" fillId="0" borderId="0" xfId="1039" applyFont="1" applyAlignment="1">
      <alignment horizontal="center" vertical="center"/>
    </xf>
    <xf numFmtId="0" fontId="0" fillId="31" borderId="0" xfId="0" applyFill="1" applyBorder="1" applyAlignment="1">
      <alignment horizontal="center"/>
    </xf>
    <xf numFmtId="44" fontId="0" fillId="0" borderId="0" xfId="0" applyNumberFormat="1"/>
    <xf numFmtId="0" fontId="0" fillId="0" borderId="38" xfId="0" applyFont="1" applyFill="1" applyBorder="1" applyAlignment="1">
      <alignment horizontal="left"/>
    </xf>
    <xf numFmtId="0" fontId="0" fillId="0" borderId="0" xfId="0" applyFont="1" applyBorder="1" applyAlignment="1">
      <alignment horizontal="center" vertical="center"/>
    </xf>
    <xf numFmtId="44" fontId="0" fillId="0" borderId="34" xfId="83" applyFont="1" applyFill="1" applyBorder="1" applyAlignment="1">
      <alignment horizontal="center" vertical="center"/>
    </xf>
    <xf numFmtId="44" fontId="0" fillId="0" borderId="34" xfId="83" applyFont="1" applyFill="1" applyBorder="1"/>
    <xf numFmtId="2" fontId="0" fillId="0" borderId="34" xfId="0" applyNumberFormat="1" applyBorder="1"/>
    <xf numFmtId="0" fontId="0" fillId="5" borderId="0" xfId="0" applyFont="1" applyFill="1"/>
    <xf numFmtId="0" fontId="0" fillId="5" borderId="0" xfId="0" applyFill="1"/>
    <xf numFmtId="0" fontId="0" fillId="3" borderId="0" xfId="0" applyFill="1"/>
    <xf numFmtId="0" fontId="0" fillId="3" borderId="0" xfId="0" applyFill="1" applyBorder="1"/>
    <xf numFmtId="0" fontId="1" fillId="4" borderId="2" xfId="0" applyFont="1" applyFill="1" applyBorder="1" applyAlignment="1">
      <alignment horizontal="center" vertical="center" wrapText="1"/>
    </xf>
    <xf numFmtId="0" fontId="1" fillId="4" borderId="6" xfId="0" applyFont="1" applyFill="1" applyBorder="1" applyAlignment="1">
      <alignment horizontal="center" vertical="center" wrapText="1"/>
    </xf>
    <xf numFmtId="44" fontId="0" fillId="0" borderId="7" xfId="83" applyFont="1" applyBorder="1" applyAlignment="1">
      <alignment horizontal="center" vertical="center" wrapText="1"/>
    </xf>
    <xf numFmtId="10" fontId="0" fillId="0" borderId="3" xfId="1038" applyNumberFormat="1" applyFont="1" applyBorder="1" applyAlignment="1">
      <alignment horizontal="center" vertical="center"/>
    </xf>
    <xf numFmtId="10" fontId="0" fillId="0" borderId="37" xfId="1038" applyNumberFormat="1" applyFont="1" applyFill="1" applyBorder="1" applyAlignment="1">
      <alignment horizontal="right"/>
    </xf>
    <xf numFmtId="10" fontId="0" fillId="0" borderId="42" xfId="1038" applyNumberFormat="1" applyFont="1" applyFill="1" applyBorder="1" applyAlignment="1">
      <alignment horizontal="right"/>
    </xf>
    <xf numFmtId="0" fontId="36" fillId="0" borderId="0" xfId="0" applyFont="1" applyAlignment="1">
      <alignment horizontal="center"/>
    </xf>
    <xf numFmtId="0" fontId="35" fillId="0" borderId="0" xfId="0" applyFont="1" applyAlignment="1">
      <alignment horizontal="left" vertical="top" wrapText="1"/>
    </xf>
    <xf numFmtId="0" fontId="33" fillId="0" borderId="0" xfId="1" applyFont="1" applyFill="1" applyBorder="1" applyAlignment="1">
      <alignment horizontal="center" vertical="center"/>
    </xf>
    <xf numFmtId="0" fontId="34" fillId="3" borderId="0"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32" fillId="4" borderId="36" xfId="1" applyFont="1" applyFill="1" applyBorder="1" applyAlignment="1">
      <alignment horizontal="center" vertical="center"/>
    </xf>
    <xf numFmtId="0" fontId="32" fillId="4" borderId="38" xfId="1" applyFont="1" applyFill="1" applyBorder="1" applyAlignment="1">
      <alignment horizontal="center" vertical="center"/>
    </xf>
    <xf numFmtId="0" fontId="32" fillId="4" borderId="3" xfId="1" applyFont="1" applyFill="1" applyBorder="1" applyAlignment="1">
      <alignment horizontal="center" vertical="center"/>
    </xf>
    <xf numFmtId="0" fontId="32" fillId="4" borderId="34" xfId="1" applyFont="1" applyFill="1" applyBorder="1" applyAlignment="1">
      <alignment horizontal="center" vertical="center"/>
    </xf>
    <xf numFmtId="0" fontId="0" fillId="0" borderId="38" xfId="0" applyFont="1" applyBorder="1" applyAlignment="1">
      <alignment horizontal="center"/>
    </xf>
    <xf numFmtId="0" fontId="0" fillId="0" borderId="34" xfId="0" applyFont="1" applyBorder="1" applyAlignment="1">
      <alignment horizontal="center"/>
    </xf>
    <xf numFmtId="0" fontId="0" fillId="0" borderId="40" xfId="0" applyFont="1" applyBorder="1" applyAlignment="1">
      <alignment horizont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0" fillId="0" borderId="0" xfId="0" applyFont="1" applyFill="1" applyBorder="1" applyAlignment="1">
      <alignment horizontal="center"/>
    </xf>
    <xf numFmtId="0" fontId="41" fillId="2" borderId="9"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49" fontId="1" fillId="2" borderId="8" xfId="0" applyNumberFormat="1" applyFont="1" applyFill="1" applyBorder="1" applyAlignment="1">
      <alignment horizontal="center" vertical="center" wrapText="1"/>
    </xf>
    <xf numFmtId="49" fontId="1" fillId="2" borderId="19" xfId="0" applyNumberFormat="1" applyFont="1" applyFill="1" applyBorder="1" applyAlignment="1">
      <alignment horizontal="center" vertical="center" wrapText="1"/>
    </xf>
    <xf numFmtId="0" fontId="42" fillId="32" borderId="0" xfId="0" applyFont="1" applyFill="1" applyAlignment="1">
      <alignment horizontal="center"/>
    </xf>
    <xf numFmtId="0" fontId="1" fillId="0" borderId="0" xfId="0" applyFont="1" applyBorder="1" applyAlignment="1">
      <alignment horizontal="center"/>
    </xf>
  </cellXfs>
  <cellStyles count="1040">
    <cellStyle name="_x0001_" xfId="177" xr:uid="{00000000-0005-0000-0000-000000000000}"/>
    <cellStyle name="_x0002_" xfId="178" xr:uid="{00000000-0005-0000-0000-000001000000}"/>
    <cellStyle name="_x0002_ 2" xfId="179" xr:uid="{00000000-0005-0000-0000-000002000000}"/>
    <cellStyle name="_x0002_ 3" xfId="180" xr:uid="{00000000-0005-0000-0000-000003000000}"/>
    <cellStyle name="_x0002_ 4" xfId="181" xr:uid="{00000000-0005-0000-0000-000004000000}"/>
    <cellStyle name="_CIMCONTR (2)" xfId="182" xr:uid="{00000000-0005-0000-0000-000005000000}"/>
    <cellStyle name="_CIMCONTR (2)_1" xfId="183" xr:uid="{00000000-0005-0000-0000-000006000000}"/>
    <cellStyle name="_MASTER" xfId="184" xr:uid="{00000000-0005-0000-0000-000007000000}"/>
    <cellStyle name="_MASTER_1" xfId="185" xr:uid="{00000000-0005-0000-0000-000008000000}"/>
    <cellStyle name="_MASTER_1 2" xfId="186" xr:uid="{00000000-0005-0000-0000-000009000000}"/>
    <cellStyle name="_MASTER_1 3" xfId="187" xr:uid="{00000000-0005-0000-0000-00000A000000}"/>
    <cellStyle name="_MASTER_1 4" xfId="188" xr:uid="{00000000-0005-0000-0000-00000B000000}"/>
    <cellStyle name="_MOMENTOS Y CORTANTE (2)" xfId="189" xr:uid="{00000000-0005-0000-0000-00000C000000}"/>
    <cellStyle name="_MOMENTOS Y CORTANTE (2)_1" xfId="190" xr:uid="{00000000-0005-0000-0000-00000D000000}"/>
    <cellStyle name="_MOMENTOS Y CORTANTE (2)_1 2" xfId="191" xr:uid="{00000000-0005-0000-0000-00000E000000}"/>
    <cellStyle name="_MOMENTOS Y CORTANTE (2)_1 3" xfId="192" xr:uid="{00000000-0005-0000-0000-00000F000000}"/>
    <cellStyle name="_MOMENTOS Y CORTANTE (2)_1 4" xfId="193" xr:uid="{00000000-0005-0000-0000-000010000000}"/>
    <cellStyle name="01/01/83" xfId="351" xr:uid="{00000000-0005-0000-0000-000011000000}"/>
    <cellStyle name="20% - Accent1" xfId="103" xr:uid="{00000000-0005-0000-0000-000012000000}"/>
    <cellStyle name="20% - Accent2" xfId="104" xr:uid="{00000000-0005-0000-0000-000013000000}"/>
    <cellStyle name="20% - Accent3" xfId="105" xr:uid="{00000000-0005-0000-0000-000014000000}"/>
    <cellStyle name="20% - Accent4" xfId="106" xr:uid="{00000000-0005-0000-0000-000015000000}"/>
    <cellStyle name="20% - Accent5" xfId="107" xr:uid="{00000000-0005-0000-0000-000016000000}"/>
    <cellStyle name="20% - Accent6" xfId="108" xr:uid="{00000000-0005-0000-0000-000017000000}"/>
    <cellStyle name="20% - Énfasis1 2" xfId="194" xr:uid="{00000000-0005-0000-0000-000018000000}"/>
    <cellStyle name="20% - Énfasis1 3" xfId="195" xr:uid="{00000000-0005-0000-0000-000019000000}"/>
    <cellStyle name="20% - Énfasis1 4" xfId="196" xr:uid="{00000000-0005-0000-0000-00001A000000}"/>
    <cellStyle name="20% - Énfasis2 2" xfId="197" xr:uid="{00000000-0005-0000-0000-00001B000000}"/>
    <cellStyle name="20% - Énfasis2 3" xfId="198" xr:uid="{00000000-0005-0000-0000-00001C000000}"/>
    <cellStyle name="20% - Énfasis2 4" xfId="199" xr:uid="{00000000-0005-0000-0000-00001D000000}"/>
    <cellStyle name="20% - Énfasis3 2" xfId="200" xr:uid="{00000000-0005-0000-0000-00001E000000}"/>
    <cellStyle name="20% - Énfasis3 3" xfId="201" xr:uid="{00000000-0005-0000-0000-00001F000000}"/>
    <cellStyle name="20% - Énfasis3 4" xfId="202" xr:uid="{00000000-0005-0000-0000-000020000000}"/>
    <cellStyle name="20% - Énfasis4 2" xfId="203" xr:uid="{00000000-0005-0000-0000-000021000000}"/>
    <cellStyle name="20% - Énfasis4 3" xfId="204" xr:uid="{00000000-0005-0000-0000-000022000000}"/>
    <cellStyle name="20% - Énfasis4 4" xfId="205" xr:uid="{00000000-0005-0000-0000-000023000000}"/>
    <cellStyle name="20% - Énfasis5 2" xfId="206" xr:uid="{00000000-0005-0000-0000-000024000000}"/>
    <cellStyle name="20% - Énfasis5 3" xfId="207" xr:uid="{00000000-0005-0000-0000-000025000000}"/>
    <cellStyle name="20% - Énfasis5 4" xfId="208" xr:uid="{00000000-0005-0000-0000-000026000000}"/>
    <cellStyle name="20% - Énfasis6 2" xfId="209" xr:uid="{00000000-0005-0000-0000-000027000000}"/>
    <cellStyle name="20% - Énfasis6 3" xfId="210" xr:uid="{00000000-0005-0000-0000-000028000000}"/>
    <cellStyle name="20% - Énfasis6 4" xfId="211" xr:uid="{00000000-0005-0000-0000-000029000000}"/>
    <cellStyle name="40% - Accent1" xfId="109" xr:uid="{00000000-0005-0000-0000-00002A000000}"/>
    <cellStyle name="40% - Accent2" xfId="110" xr:uid="{00000000-0005-0000-0000-00002B000000}"/>
    <cellStyle name="40% - Accent3" xfId="111" xr:uid="{00000000-0005-0000-0000-00002C000000}"/>
    <cellStyle name="40% - Accent4" xfId="112" xr:uid="{00000000-0005-0000-0000-00002D000000}"/>
    <cellStyle name="40% - Accent5" xfId="113" xr:uid="{00000000-0005-0000-0000-00002E000000}"/>
    <cellStyle name="40% - Accent6" xfId="114" xr:uid="{00000000-0005-0000-0000-00002F000000}"/>
    <cellStyle name="40% - Énfasis1 2" xfId="212" xr:uid="{00000000-0005-0000-0000-000030000000}"/>
    <cellStyle name="40% - Énfasis1 3" xfId="213" xr:uid="{00000000-0005-0000-0000-000031000000}"/>
    <cellStyle name="40% - Énfasis1 4" xfId="214" xr:uid="{00000000-0005-0000-0000-000032000000}"/>
    <cellStyle name="40% - Énfasis2 2" xfId="215" xr:uid="{00000000-0005-0000-0000-000033000000}"/>
    <cellStyle name="40% - Énfasis2 3" xfId="216" xr:uid="{00000000-0005-0000-0000-000034000000}"/>
    <cellStyle name="40% - Énfasis2 4" xfId="217" xr:uid="{00000000-0005-0000-0000-000035000000}"/>
    <cellStyle name="40% - Énfasis3 2" xfId="218" xr:uid="{00000000-0005-0000-0000-000036000000}"/>
    <cellStyle name="40% - Énfasis3 3" xfId="219" xr:uid="{00000000-0005-0000-0000-000037000000}"/>
    <cellStyle name="40% - Énfasis3 4" xfId="220" xr:uid="{00000000-0005-0000-0000-000038000000}"/>
    <cellStyle name="40% - Énfasis4 2" xfId="221" xr:uid="{00000000-0005-0000-0000-000039000000}"/>
    <cellStyle name="40% - Énfasis4 3" xfId="222" xr:uid="{00000000-0005-0000-0000-00003A000000}"/>
    <cellStyle name="40% - Énfasis4 4" xfId="223" xr:uid="{00000000-0005-0000-0000-00003B000000}"/>
    <cellStyle name="40% - Énfasis5 2" xfId="224" xr:uid="{00000000-0005-0000-0000-00003C000000}"/>
    <cellStyle name="40% - Énfasis5 3" xfId="225" xr:uid="{00000000-0005-0000-0000-00003D000000}"/>
    <cellStyle name="40% - Énfasis5 4" xfId="226" xr:uid="{00000000-0005-0000-0000-00003E000000}"/>
    <cellStyle name="40% - Énfasis6 2" xfId="227" xr:uid="{00000000-0005-0000-0000-00003F000000}"/>
    <cellStyle name="40% - Énfasis6 3" xfId="228" xr:uid="{00000000-0005-0000-0000-000040000000}"/>
    <cellStyle name="40% - Énfasis6 4" xfId="229" xr:uid="{00000000-0005-0000-0000-000041000000}"/>
    <cellStyle name="60% - Accent1" xfId="115" xr:uid="{00000000-0005-0000-0000-000042000000}"/>
    <cellStyle name="60% - Accent2" xfId="116" xr:uid="{00000000-0005-0000-0000-000043000000}"/>
    <cellStyle name="60% - Accent3" xfId="117" xr:uid="{00000000-0005-0000-0000-000044000000}"/>
    <cellStyle name="60% - Accent4" xfId="118" xr:uid="{00000000-0005-0000-0000-000045000000}"/>
    <cellStyle name="60% - Accent5" xfId="119" xr:uid="{00000000-0005-0000-0000-000046000000}"/>
    <cellStyle name="60% - Accent6" xfId="120" xr:uid="{00000000-0005-0000-0000-000047000000}"/>
    <cellStyle name="60% - Énfasis1 2" xfId="230" xr:uid="{00000000-0005-0000-0000-000048000000}"/>
    <cellStyle name="60% - Énfasis1 3" xfId="231" xr:uid="{00000000-0005-0000-0000-000049000000}"/>
    <cellStyle name="60% - Énfasis1 4" xfId="232" xr:uid="{00000000-0005-0000-0000-00004A000000}"/>
    <cellStyle name="60% - Énfasis2 2" xfId="233" xr:uid="{00000000-0005-0000-0000-00004B000000}"/>
    <cellStyle name="60% - Énfasis2 3" xfId="234" xr:uid="{00000000-0005-0000-0000-00004C000000}"/>
    <cellStyle name="60% - Énfasis2 4" xfId="235" xr:uid="{00000000-0005-0000-0000-00004D000000}"/>
    <cellStyle name="60% - Énfasis3 2" xfId="236" xr:uid="{00000000-0005-0000-0000-00004E000000}"/>
    <cellStyle name="60% - Énfasis3 3" xfId="237" xr:uid="{00000000-0005-0000-0000-00004F000000}"/>
    <cellStyle name="60% - Énfasis3 4" xfId="238" xr:uid="{00000000-0005-0000-0000-000050000000}"/>
    <cellStyle name="60% - Énfasis4 2" xfId="239" xr:uid="{00000000-0005-0000-0000-000051000000}"/>
    <cellStyle name="60% - Énfasis4 3" xfId="240" xr:uid="{00000000-0005-0000-0000-000052000000}"/>
    <cellStyle name="60% - Énfasis4 4" xfId="241" xr:uid="{00000000-0005-0000-0000-000053000000}"/>
    <cellStyle name="60% - Énfasis5 2" xfId="242" xr:uid="{00000000-0005-0000-0000-000054000000}"/>
    <cellStyle name="60% - Énfasis5 3" xfId="243" xr:uid="{00000000-0005-0000-0000-000055000000}"/>
    <cellStyle name="60% - Énfasis5 4" xfId="244" xr:uid="{00000000-0005-0000-0000-000056000000}"/>
    <cellStyle name="60% - Énfasis6 2" xfId="245" xr:uid="{00000000-0005-0000-0000-000057000000}"/>
    <cellStyle name="60% - Énfasis6 3" xfId="246" xr:uid="{00000000-0005-0000-0000-000058000000}"/>
    <cellStyle name="60% - Énfasis6 4" xfId="247" xr:uid="{00000000-0005-0000-0000-000059000000}"/>
    <cellStyle name="Accent1" xfId="121" xr:uid="{00000000-0005-0000-0000-00005A000000}"/>
    <cellStyle name="Accent2" xfId="122" xr:uid="{00000000-0005-0000-0000-00005B000000}"/>
    <cellStyle name="Accent3" xfId="123" xr:uid="{00000000-0005-0000-0000-00005C000000}"/>
    <cellStyle name="Accent4" xfId="124" xr:uid="{00000000-0005-0000-0000-00005D000000}"/>
    <cellStyle name="Accent5" xfId="125" xr:uid="{00000000-0005-0000-0000-00005E000000}"/>
    <cellStyle name="Accent6" xfId="126" xr:uid="{00000000-0005-0000-0000-00005F000000}"/>
    <cellStyle name="Bad" xfId="127" xr:uid="{00000000-0005-0000-0000-000060000000}"/>
    <cellStyle name="Buena 2" xfId="248" xr:uid="{00000000-0005-0000-0000-000061000000}"/>
    <cellStyle name="Buena 3" xfId="249" xr:uid="{00000000-0005-0000-0000-000062000000}"/>
    <cellStyle name="Calculation" xfId="128" xr:uid="{00000000-0005-0000-0000-000063000000}"/>
    <cellStyle name="Calculation 2" xfId="1016" xr:uid="{00000000-0005-0000-0000-000064000000}"/>
    <cellStyle name="Cálculo 2" xfId="250" xr:uid="{00000000-0005-0000-0000-000065000000}"/>
    <cellStyle name="Cálculo 2 2" xfId="1033" xr:uid="{00000000-0005-0000-0000-000066000000}"/>
    <cellStyle name="Cálculo 3" xfId="251" xr:uid="{00000000-0005-0000-0000-000067000000}"/>
    <cellStyle name="Cálculo 3 2" xfId="1032" xr:uid="{00000000-0005-0000-0000-000068000000}"/>
    <cellStyle name="Cálculo 4" xfId="252" xr:uid="{00000000-0005-0000-0000-000069000000}"/>
    <cellStyle name="Cálculo 4 2" xfId="1025" xr:uid="{00000000-0005-0000-0000-00006A000000}"/>
    <cellStyle name="Celda de comprobación 2" xfId="253" xr:uid="{00000000-0005-0000-0000-00006B000000}"/>
    <cellStyle name="Celda de comprobación 3" xfId="254" xr:uid="{00000000-0005-0000-0000-00006C000000}"/>
    <cellStyle name="Celda vinculada 2" xfId="255" xr:uid="{00000000-0005-0000-0000-00006D000000}"/>
    <cellStyle name="Celda vinculada 3" xfId="256" xr:uid="{00000000-0005-0000-0000-00006E000000}"/>
    <cellStyle name="Check Cell" xfId="158" xr:uid="{00000000-0005-0000-0000-00006F000000}"/>
    <cellStyle name="Comma" xfId="1039" builtinId="3"/>
    <cellStyle name="Currency" xfId="83" builtinId="4"/>
    <cellStyle name="Currency 2" xfId="165" xr:uid="{00000000-0005-0000-0000-000071000000}"/>
    <cellStyle name="Currency 2 2" xfId="173" xr:uid="{00000000-0005-0000-0000-000072000000}"/>
    <cellStyle name="Currency 3" xfId="174" xr:uid="{00000000-0005-0000-0000-000073000000}"/>
    <cellStyle name="Desprotegido" xfId="352" xr:uid="{00000000-0005-0000-0000-000074000000}"/>
    <cellStyle name="Encabezado 4 2" xfId="257" xr:uid="{00000000-0005-0000-0000-000075000000}"/>
    <cellStyle name="Encabezado 4 3" xfId="258" xr:uid="{00000000-0005-0000-0000-000076000000}"/>
    <cellStyle name="Énfasis1 2" xfId="259" xr:uid="{00000000-0005-0000-0000-000077000000}"/>
    <cellStyle name="Énfasis1 3" xfId="260" xr:uid="{00000000-0005-0000-0000-000078000000}"/>
    <cellStyle name="Énfasis1 4" xfId="261" xr:uid="{00000000-0005-0000-0000-000079000000}"/>
    <cellStyle name="Énfasis2 2" xfId="262" xr:uid="{00000000-0005-0000-0000-00007A000000}"/>
    <cellStyle name="Énfasis2 3" xfId="263" xr:uid="{00000000-0005-0000-0000-00007B000000}"/>
    <cellStyle name="Énfasis2 4" xfId="264" xr:uid="{00000000-0005-0000-0000-00007C000000}"/>
    <cellStyle name="Énfasis3 2" xfId="265" xr:uid="{00000000-0005-0000-0000-00007D000000}"/>
    <cellStyle name="Énfasis3 3" xfId="266" xr:uid="{00000000-0005-0000-0000-00007E000000}"/>
    <cellStyle name="Énfasis3 4" xfId="267" xr:uid="{00000000-0005-0000-0000-00007F000000}"/>
    <cellStyle name="Énfasis4 2" xfId="268" xr:uid="{00000000-0005-0000-0000-000080000000}"/>
    <cellStyle name="Énfasis4 3" xfId="269" xr:uid="{00000000-0005-0000-0000-000081000000}"/>
    <cellStyle name="Énfasis4 4" xfId="270" xr:uid="{00000000-0005-0000-0000-000082000000}"/>
    <cellStyle name="Énfasis5 2" xfId="271" xr:uid="{00000000-0005-0000-0000-000083000000}"/>
    <cellStyle name="Énfasis5 3" xfId="272" xr:uid="{00000000-0005-0000-0000-000084000000}"/>
    <cellStyle name="Énfasis5 4" xfId="273" xr:uid="{00000000-0005-0000-0000-000085000000}"/>
    <cellStyle name="Énfasis6 2" xfId="274" xr:uid="{00000000-0005-0000-0000-000086000000}"/>
    <cellStyle name="Énfasis6 3" xfId="275" xr:uid="{00000000-0005-0000-0000-000087000000}"/>
    <cellStyle name="Énfasis6 4" xfId="276" xr:uid="{00000000-0005-0000-0000-000088000000}"/>
    <cellStyle name="Entrada 2" xfId="277" xr:uid="{00000000-0005-0000-0000-000089000000}"/>
    <cellStyle name="Entrada 2 2" xfId="1031" xr:uid="{00000000-0005-0000-0000-00008A000000}"/>
    <cellStyle name="Entrada 3" xfId="278" xr:uid="{00000000-0005-0000-0000-00008B000000}"/>
    <cellStyle name="Entrada 3 2" xfId="1021" xr:uid="{00000000-0005-0000-0000-00008C000000}"/>
    <cellStyle name="Estilo 1" xfId="279" xr:uid="{00000000-0005-0000-0000-00008D000000}"/>
    <cellStyle name="Estilo 2" xfId="280" xr:uid="{00000000-0005-0000-0000-00008E000000}"/>
    <cellStyle name="Euro" xfId="84" xr:uid="{00000000-0005-0000-0000-00008F000000}"/>
    <cellStyle name="Explanatory Text" xfId="129" xr:uid="{00000000-0005-0000-0000-000090000000}"/>
    <cellStyle name="Fecha_amd" xfId="353" xr:uid="{00000000-0005-0000-0000-000091000000}"/>
    <cellStyle name="Good" xfId="159" xr:uid="{00000000-0005-0000-0000-000092000000}"/>
    <cellStyle name="Heading 1" xfId="130" xr:uid="{00000000-0005-0000-0000-000093000000}"/>
    <cellStyle name="Heading 2" xfId="131" xr:uid="{00000000-0005-0000-0000-000094000000}"/>
    <cellStyle name="Heading 3" xfId="132" xr:uid="{00000000-0005-0000-0000-000095000000}"/>
    <cellStyle name="Heading 4" xfId="160" xr:uid="{00000000-0005-0000-0000-000096000000}"/>
    <cellStyle name="Hipervínculo 2" xfId="281" xr:uid="{00000000-0005-0000-0000-000097000000}"/>
    <cellStyle name="Hipervínculo 3" xfId="393" xr:uid="{00000000-0005-0000-0000-000098000000}"/>
    <cellStyle name="Hipervínculo 4" xfId="989" xr:uid="{00000000-0005-0000-0000-000099000000}"/>
    <cellStyle name="Incorrecto 2" xfId="282" xr:uid="{00000000-0005-0000-0000-00009A000000}"/>
    <cellStyle name="Incorrecto 3" xfId="283" xr:uid="{00000000-0005-0000-0000-00009B000000}"/>
    <cellStyle name="Incorrecto 4" xfId="284" xr:uid="{00000000-0005-0000-0000-00009C000000}"/>
    <cellStyle name="Input" xfId="161" xr:uid="{00000000-0005-0000-0000-00009D000000}"/>
    <cellStyle name="Input 2" xfId="1034" xr:uid="{00000000-0005-0000-0000-00009E000000}"/>
    <cellStyle name="Linked Cell" xfId="162" xr:uid="{00000000-0005-0000-0000-00009F000000}"/>
    <cellStyle name="Millares [0] 2" xfId="87" xr:uid="{00000000-0005-0000-0000-0000A0000000}"/>
    <cellStyle name="Millares [0] 2 2" xfId="94" xr:uid="{00000000-0005-0000-0000-0000A1000000}"/>
    <cellStyle name="Millares [0] 2 2 2" xfId="285" xr:uid="{00000000-0005-0000-0000-0000A2000000}"/>
    <cellStyle name="Millares [0] 2 3" xfId="286" xr:uid="{00000000-0005-0000-0000-0000A3000000}"/>
    <cellStyle name="Millares [0] 2 4" xfId="287" xr:uid="{00000000-0005-0000-0000-0000A4000000}"/>
    <cellStyle name="Millares [0] 3" xfId="354" xr:uid="{00000000-0005-0000-0000-0000A5000000}"/>
    <cellStyle name="Millares [0] 4" xfId="355" xr:uid="{00000000-0005-0000-0000-0000A6000000}"/>
    <cellStyle name="Millares [0] 5" xfId="383" xr:uid="{00000000-0005-0000-0000-0000A7000000}"/>
    <cellStyle name="Millares [0] 5 2" xfId="603" xr:uid="{00000000-0005-0000-0000-0000A8000000}"/>
    <cellStyle name="Millares [0] 5 2 2" xfId="680" xr:uid="{00000000-0005-0000-0000-0000A9000000}"/>
    <cellStyle name="Millares [0] 5 2 2 2" xfId="995" xr:uid="{00000000-0005-0000-0000-0000AA000000}"/>
    <cellStyle name="Millares [0] 5 3" xfId="681" xr:uid="{00000000-0005-0000-0000-0000AB000000}"/>
    <cellStyle name="Millares [0] 6" xfId="394" xr:uid="{00000000-0005-0000-0000-0000AC000000}"/>
    <cellStyle name="Millares [0] 6 2" xfId="682" xr:uid="{00000000-0005-0000-0000-0000AD000000}"/>
    <cellStyle name="Millares [0] 7" xfId="395" xr:uid="{00000000-0005-0000-0000-0000AE000000}"/>
    <cellStyle name="Millares [0] 7 2" xfId="683" xr:uid="{00000000-0005-0000-0000-0000AF000000}"/>
    <cellStyle name="Millares [3]" xfId="356" xr:uid="{00000000-0005-0000-0000-0000B0000000}"/>
    <cellStyle name="Millares 10" xfId="370" xr:uid="{00000000-0005-0000-0000-0000B1000000}"/>
    <cellStyle name="Millares 11" xfId="396" xr:uid="{00000000-0005-0000-0000-0000B2000000}"/>
    <cellStyle name="Millares 12" xfId="397" xr:uid="{00000000-0005-0000-0000-0000B3000000}"/>
    <cellStyle name="Millares 13" xfId="398" xr:uid="{00000000-0005-0000-0000-0000B4000000}"/>
    <cellStyle name="Millares 14" xfId="399" xr:uid="{00000000-0005-0000-0000-0000B5000000}"/>
    <cellStyle name="Millares 15" xfId="400" xr:uid="{00000000-0005-0000-0000-0000B6000000}"/>
    <cellStyle name="Millares 16" xfId="401" xr:uid="{00000000-0005-0000-0000-0000B7000000}"/>
    <cellStyle name="Millares 17" xfId="402" xr:uid="{00000000-0005-0000-0000-0000B8000000}"/>
    <cellStyle name="Millares 18" xfId="403" xr:uid="{00000000-0005-0000-0000-0000B9000000}"/>
    <cellStyle name="Millares 19" xfId="404" xr:uid="{00000000-0005-0000-0000-0000BA000000}"/>
    <cellStyle name="Millares 2" xfId="69" xr:uid="{00000000-0005-0000-0000-0000BB000000}"/>
    <cellStyle name="Millares 2 2" xfId="71" xr:uid="{00000000-0005-0000-0000-0000BC000000}"/>
    <cellStyle name="Millares 2 2 2" xfId="133" xr:uid="{00000000-0005-0000-0000-0000BD000000}"/>
    <cellStyle name="Millares 2 3" xfId="78" xr:uid="{00000000-0005-0000-0000-0000BE000000}"/>
    <cellStyle name="Millares 2 3 2" xfId="137" xr:uid="{00000000-0005-0000-0000-0000BF000000}"/>
    <cellStyle name="Millares 2 4" xfId="405" xr:uid="{00000000-0005-0000-0000-0000C0000000}"/>
    <cellStyle name="Millares 2 4 2" xfId="684" xr:uid="{00000000-0005-0000-0000-0000C1000000}"/>
    <cellStyle name="Millares 2 5" xfId="406" xr:uid="{00000000-0005-0000-0000-0000C2000000}"/>
    <cellStyle name="Millares 20" xfId="407" xr:uid="{00000000-0005-0000-0000-0000C3000000}"/>
    <cellStyle name="Millares 21" xfId="408" xr:uid="{00000000-0005-0000-0000-0000C4000000}"/>
    <cellStyle name="Millares 22" xfId="409" xr:uid="{00000000-0005-0000-0000-0000C5000000}"/>
    <cellStyle name="Millares 22 2" xfId="605" xr:uid="{00000000-0005-0000-0000-0000C6000000}"/>
    <cellStyle name="Millares 22 2 2" xfId="685" xr:uid="{00000000-0005-0000-0000-0000C7000000}"/>
    <cellStyle name="Millares 22 3" xfId="686" xr:uid="{00000000-0005-0000-0000-0000C8000000}"/>
    <cellStyle name="Millares 23" xfId="410" xr:uid="{00000000-0005-0000-0000-0000C9000000}"/>
    <cellStyle name="Millares 23 2" xfId="687" xr:uid="{00000000-0005-0000-0000-0000CA000000}"/>
    <cellStyle name="Millares 23 2 2" xfId="688" xr:uid="{00000000-0005-0000-0000-0000CB000000}"/>
    <cellStyle name="Millares 23 3" xfId="689" xr:uid="{00000000-0005-0000-0000-0000CC000000}"/>
    <cellStyle name="Millares 24" xfId="411" xr:uid="{00000000-0005-0000-0000-0000CD000000}"/>
    <cellStyle name="Millares 24 2" xfId="690" xr:uid="{00000000-0005-0000-0000-0000CE000000}"/>
    <cellStyle name="Millares 24 2 2" xfId="691" xr:uid="{00000000-0005-0000-0000-0000CF000000}"/>
    <cellStyle name="Millares 24 3" xfId="692" xr:uid="{00000000-0005-0000-0000-0000D0000000}"/>
    <cellStyle name="Millares 25" xfId="412" xr:uid="{00000000-0005-0000-0000-0000D1000000}"/>
    <cellStyle name="Millares 25 2" xfId="693" xr:uid="{00000000-0005-0000-0000-0000D2000000}"/>
    <cellStyle name="Millares 26" xfId="413" xr:uid="{00000000-0005-0000-0000-0000D3000000}"/>
    <cellStyle name="Millares 26 2" xfId="694" xr:uid="{00000000-0005-0000-0000-0000D4000000}"/>
    <cellStyle name="Millares 27" xfId="389" xr:uid="{00000000-0005-0000-0000-0000D5000000}"/>
    <cellStyle name="Millares 27 2" xfId="695" xr:uid="{00000000-0005-0000-0000-0000D6000000}"/>
    <cellStyle name="Millares 28" xfId="414" xr:uid="{00000000-0005-0000-0000-0000D7000000}"/>
    <cellStyle name="Millares 28 2" xfId="696" xr:uid="{00000000-0005-0000-0000-0000D8000000}"/>
    <cellStyle name="Millares 29" xfId="415" xr:uid="{00000000-0005-0000-0000-0000D9000000}"/>
    <cellStyle name="Millares 29 2" xfId="697" xr:uid="{00000000-0005-0000-0000-0000DA000000}"/>
    <cellStyle name="Millares 3" xfId="79" xr:uid="{00000000-0005-0000-0000-0000DB000000}"/>
    <cellStyle name="Millares 3 2" xfId="357" xr:uid="{00000000-0005-0000-0000-0000DC000000}"/>
    <cellStyle name="Millares 3 2 2" xfId="416" xr:uid="{00000000-0005-0000-0000-0000DD000000}"/>
    <cellStyle name="Millares 3 2 2 2" xfId="417" xr:uid="{00000000-0005-0000-0000-0000DE000000}"/>
    <cellStyle name="Millares 3 2 2 2 2" xfId="698" xr:uid="{00000000-0005-0000-0000-0000DF000000}"/>
    <cellStyle name="Millares 3 2 2 3" xfId="606" xr:uid="{00000000-0005-0000-0000-0000E0000000}"/>
    <cellStyle name="Millares 3 2 2 3 2" xfId="699" xr:uid="{00000000-0005-0000-0000-0000E1000000}"/>
    <cellStyle name="Millares 3 2 2 4" xfId="700" xr:uid="{00000000-0005-0000-0000-0000E2000000}"/>
    <cellStyle name="Millares 3 2 3" xfId="418" xr:uid="{00000000-0005-0000-0000-0000E3000000}"/>
    <cellStyle name="Millares 3 2 3 2" xfId="419" xr:uid="{00000000-0005-0000-0000-0000E4000000}"/>
    <cellStyle name="Millares 3 2 3 2 2" xfId="701" xr:uid="{00000000-0005-0000-0000-0000E5000000}"/>
    <cellStyle name="Millares 3 2 3 3" xfId="607" xr:uid="{00000000-0005-0000-0000-0000E6000000}"/>
    <cellStyle name="Millares 3 2 3 3 2" xfId="702" xr:uid="{00000000-0005-0000-0000-0000E7000000}"/>
    <cellStyle name="Millares 3 2 3 4" xfId="703" xr:uid="{00000000-0005-0000-0000-0000E8000000}"/>
    <cellStyle name="Millares 3 2 4" xfId="420" xr:uid="{00000000-0005-0000-0000-0000E9000000}"/>
    <cellStyle name="Millares 3 2 4 2" xfId="704" xr:uid="{00000000-0005-0000-0000-0000EA000000}"/>
    <cellStyle name="Millares 3 2 5" xfId="421" xr:uid="{00000000-0005-0000-0000-0000EB000000}"/>
    <cellStyle name="Millares 3 2 5 2" xfId="705" xr:uid="{00000000-0005-0000-0000-0000EC000000}"/>
    <cellStyle name="Millares 3 2 6" xfId="422" xr:uid="{00000000-0005-0000-0000-0000ED000000}"/>
    <cellStyle name="Millares 3 2 6 2" xfId="706" xr:uid="{00000000-0005-0000-0000-0000EE000000}"/>
    <cellStyle name="Millares 3 2 7" xfId="608" xr:uid="{00000000-0005-0000-0000-0000EF000000}"/>
    <cellStyle name="Millares 3 2 7 2" xfId="707" xr:uid="{00000000-0005-0000-0000-0000F0000000}"/>
    <cellStyle name="Millares 3 2 8" xfId="708" xr:uid="{00000000-0005-0000-0000-0000F1000000}"/>
    <cellStyle name="Millares 3 3" xfId="423" xr:uid="{00000000-0005-0000-0000-0000F2000000}"/>
    <cellStyle name="Millares 3 4" xfId="424" xr:uid="{00000000-0005-0000-0000-0000F3000000}"/>
    <cellStyle name="Millares 3 5" xfId="425" xr:uid="{00000000-0005-0000-0000-0000F4000000}"/>
    <cellStyle name="Millares 3 6" xfId="140" xr:uid="{00000000-0005-0000-0000-0000F5000000}"/>
    <cellStyle name="Millares 30" xfId="426" xr:uid="{00000000-0005-0000-0000-0000F6000000}"/>
    <cellStyle name="Millares 30 2" xfId="709" xr:uid="{00000000-0005-0000-0000-0000F7000000}"/>
    <cellStyle name="Millares 31" xfId="427" xr:uid="{00000000-0005-0000-0000-0000F8000000}"/>
    <cellStyle name="Millares 31 2" xfId="710" xr:uid="{00000000-0005-0000-0000-0000F9000000}"/>
    <cellStyle name="Millares 32" xfId="428" xr:uid="{00000000-0005-0000-0000-0000FA000000}"/>
    <cellStyle name="Millares 32 2" xfId="711" xr:uid="{00000000-0005-0000-0000-0000FB000000}"/>
    <cellStyle name="Millares 33" xfId="429" xr:uid="{00000000-0005-0000-0000-0000FC000000}"/>
    <cellStyle name="Millares 33 2" xfId="712" xr:uid="{00000000-0005-0000-0000-0000FD000000}"/>
    <cellStyle name="Millares 34" xfId="392" xr:uid="{00000000-0005-0000-0000-0000FE000000}"/>
    <cellStyle name="Millares 34 2" xfId="713" xr:uid="{00000000-0005-0000-0000-0000FF000000}"/>
    <cellStyle name="Millares 35" xfId="375" xr:uid="{00000000-0005-0000-0000-000000010000}"/>
    <cellStyle name="Millares 35 2" xfId="714" xr:uid="{00000000-0005-0000-0000-000001010000}"/>
    <cellStyle name="Millares 36" xfId="1000" xr:uid="{00000000-0005-0000-0000-000002010000}"/>
    <cellStyle name="Millares 37" xfId="1001" xr:uid="{00000000-0005-0000-0000-000003010000}"/>
    <cellStyle name="Millares 38" xfId="1002" xr:uid="{00000000-0005-0000-0000-000004010000}"/>
    <cellStyle name="Millares 39" xfId="1003" xr:uid="{00000000-0005-0000-0000-000005010000}"/>
    <cellStyle name="Millares 4" xfId="142" xr:uid="{00000000-0005-0000-0000-000006010000}"/>
    <cellStyle name="Millares 4 2" xfId="358" xr:uid="{00000000-0005-0000-0000-000007010000}"/>
    <cellStyle name="Millares 4 3" xfId="359" xr:uid="{00000000-0005-0000-0000-000008010000}"/>
    <cellStyle name="Millares 4 4" xfId="360" xr:uid="{00000000-0005-0000-0000-000009010000}"/>
    <cellStyle name="Millares 40" xfId="1004" xr:uid="{00000000-0005-0000-0000-00000A010000}"/>
    <cellStyle name="Millares 41" xfId="1005" xr:uid="{00000000-0005-0000-0000-00000B010000}"/>
    <cellStyle name="Millares 42" xfId="1006" xr:uid="{00000000-0005-0000-0000-00000C010000}"/>
    <cellStyle name="Millares 43" xfId="1007" xr:uid="{00000000-0005-0000-0000-00000D010000}"/>
    <cellStyle name="Millares 44" xfId="1008" xr:uid="{00000000-0005-0000-0000-00000E010000}"/>
    <cellStyle name="Millares 45" xfId="1009" xr:uid="{00000000-0005-0000-0000-00000F010000}"/>
    <cellStyle name="Millares 46" xfId="1010" xr:uid="{00000000-0005-0000-0000-000010010000}"/>
    <cellStyle name="Millares 47" xfId="1011" xr:uid="{00000000-0005-0000-0000-000011010000}"/>
    <cellStyle name="Millares 48" xfId="1012" xr:uid="{00000000-0005-0000-0000-000012010000}"/>
    <cellStyle name="Millares 49" xfId="1013" xr:uid="{00000000-0005-0000-0000-000013010000}"/>
    <cellStyle name="Millares 5" xfId="166" xr:uid="{00000000-0005-0000-0000-000014010000}"/>
    <cellStyle name="Millares 50" xfId="1014" xr:uid="{00000000-0005-0000-0000-000015010000}"/>
    <cellStyle name="Millares 51" xfId="1015" xr:uid="{00000000-0005-0000-0000-000016010000}"/>
    <cellStyle name="Millares 52" xfId="1037" xr:uid="{00000000-0005-0000-0000-000017010000}"/>
    <cellStyle name="Millares 6" xfId="361" xr:uid="{00000000-0005-0000-0000-000018010000}"/>
    <cellStyle name="Millares 7" xfId="368" xr:uid="{00000000-0005-0000-0000-000019010000}"/>
    <cellStyle name="Millares 8" xfId="100" xr:uid="{00000000-0005-0000-0000-00001A010000}"/>
    <cellStyle name="Millares 9" xfId="155" xr:uid="{00000000-0005-0000-0000-00001B010000}"/>
    <cellStyle name="Moneda 10" xfId="148" xr:uid="{00000000-0005-0000-0000-00001D010000}"/>
    <cellStyle name="Moneda 11" xfId="149" xr:uid="{00000000-0005-0000-0000-00001E010000}"/>
    <cellStyle name="Moneda 12" xfId="150" xr:uid="{00000000-0005-0000-0000-00001F010000}"/>
    <cellStyle name="Moneda 13" xfId="151" xr:uid="{00000000-0005-0000-0000-000020010000}"/>
    <cellStyle name="Moneda 14" xfId="152" xr:uid="{00000000-0005-0000-0000-000021010000}"/>
    <cellStyle name="Moneda 15" xfId="153" xr:uid="{00000000-0005-0000-0000-000022010000}"/>
    <cellStyle name="Moneda 16" xfId="170" xr:uid="{00000000-0005-0000-0000-000023010000}"/>
    <cellStyle name="Moneda 16 2" xfId="288" xr:uid="{00000000-0005-0000-0000-000024010000}"/>
    <cellStyle name="Moneda 16 2 2" xfId="430" xr:uid="{00000000-0005-0000-0000-000025010000}"/>
    <cellStyle name="Moneda 16 2 2 2" xfId="385" xr:uid="{00000000-0005-0000-0000-000026010000}"/>
    <cellStyle name="Moneda 16 2 2 2 2" xfId="715" xr:uid="{00000000-0005-0000-0000-000027010000}"/>
    <cellStyle name="Moneda 16 2 2 2 2 2" xfId="996" xr:uid="{00000000-0005-0000-0000-000028010000}"/>
    <cellStyle name="Moneda 16 2 2 3" xfId="609" xr:uid="{00000000-0005-0000-0000-000029010000}"/>
    <cellStyle name="Moneda 16 2 2 3 2" xfId="716" xr:uid="{00000000-0005-0000-0000-00002A010000}"/>
    <cellStyle name="Moneda 16 2 2 4" xfId="717" xr:uid="{00000000-0005-0000-0000-00002B010000}"/>
    <cellStyle name="Moneda 16 2 3" xfId="431" xr:uid="{00000000-0005-0000-0000-00002C010000}"/>
    <cellStyle name="Moneda 16 2 3 2" xfId="432" xr:uid="{00000000-0005-0000-0000-00002D010000}"/>
    <cellStyle name="Moneda 16 2 3 2 2" xfId="718" xr:uid="{00000000-0005-0000-0000-00002E010000}"/>
    <cellStyle name="Moneda 16 2 3 3" xfId="610" xr:uid="{00000000-0005-0000-0000-00002F010000}"/>
    <cellStyle name="Moneda 16 2 3 3 2" xfId="719" xr:uid="{00000000-0005-0000-0000-000030010000}"/>
    <cellStyle name="Moneda 16 2 3 4" xfId="720" xr:uid="{00000000-0005-0000-0000-000031010000}"/>
    <cellStyle name="Moneda 16 2 4" xfId="382" xr:uid="{00000000-0005-0000-0000-000032010000}"/>
    <cellStyle name="Moneda 16 2 4 2" xfId="721" xr:uid="{00000000-0005-0000-0000-000033010000}"/>
    <cellStyle name="Moneda 16 2 4 2 2" xfId="998" xr:uid="{00000000-0005-0000-0000-000034010000}"/>
    <cellStyle name="Moneda 16 2 5" xfId="433" xr:uid="{00000000-0005-0000-0000-000035010000}"/>
    <cellStyle name="Moneda 16 2 5 2" xfId="722" xr:uid="{00000000-0005-0000-0000-000036010000}"/>
    <cellStyle name="Moneda 16 2 6" xfId="434" xr:uid="{00000000-0005-0000-0000-000037010000}"/>
    <cellStyle name="Moneda 16 2 6 2" xfId="723" xr:uid="{00000000-0005-0000-0000-000038010000}"/>
    <cellStyle name="Moneda 16 2 7" xfId="611" xr:uid="{00000000-0005-0000-0000-000039010000}"/>
    <cellStyle name="Moneda 16 2 7 2" xfId="724" xr:uid="{00000000-0005-0000-0000-00003A010000}"/>
    <cellStyle name="Moneda 16 2 8" xfId="725" xr:uid="{00000000-0005-0000-0000-00003B010000}"/>
    <cellStyle name="Moneda 16 3" xfId="435" xr:uid="{00000000-0005-0000-0000-00003C010000}"/>
    <cellStyle name="Moneda 16 3 2" xfId="436" xr:uid="{00000000-0005-0000-0000-00003D010000}"/>
    <cellStyle name="Moneda 16 3 2 2" xfId="726" xr:uid="{00000000-0005-0000-0000-00003E010000}"/>
    <cellStyle name="Moneda 16 3 3" xfId="612" xr:uid="{00000000-0005-0000-0000-00003F010000}"/>
    <cellStyle name="Moneda 16 3 3 2" xfId="727" xr:uid="{00000000-0005-0000-0000-000040010000}"/>
    <cellStyle name="Moneda 16 3 4" xfId="728" xr:uid="{00000000-0005-0000-0000-000041010000}"/>
    <cellStyle name="Moneda 16 4" xfId="437" xr:uid="{00000000-0005-0000-0000-000042010000}"/>
    <cellStyle name="Moneda 16 4 2" xfId="438" xr:uid="{00000000-0005-0000-0000-000043010000}"/>
    <cellStyle name="Moneda 16 4 2 2" xfId="729" xr:uid="{00000000-0005-0000-0000-000044010000}"/>
    <cellStyle name="Moneda 16 4 3" xfId="613" xr:uid="{00000000-0005-0000-0000-000045010000}"/>
    <cellStyle name="Moneda 16 4 3 2" xfId="730" xr:uid="{00000000-0005-0000-0000-000046010000}"/>
    <cellStyle name="Moneda 16 4 4" xfId="731" xr:uid="{00000000-0005-0000-0000-000047010000}"/>
    <cellStyle name="Moneda 16 5" xfId="439" xr:uid="{00000000-0005-0000-0000-000048010000}"/>
    <cellStyle name="Moneda 16 5 2" xfId="732" xr:uid="{00000000-0005-0000-0000-000049010000}"/>
    <cellStyle name="Moneda 16 6" xfId="440" xr:uid="{00000000-0005-0000-0000-00004A010000}"/>
    <cellStyle name="Moneda 16 6 2" xfId="733" xr:uid="{00000000-0005-0000-0000-00004B010000}"/>
    <cellStyle name="Moneda 16 7" xfId="441" xr:uid="{00000000-0005-0000-0000-00004C010000}"/>
    <cellStyle name="Moneda 16 7 2" xfId="734" xr:uid="{00000000-0005-0000-0000-00004D010000}"/>
    <cellStyle name="Moneda 16 8" xfId="614" xr:uid="{00000000-0005-0000-0000-00004E010000}"/>
    <cellStyle name="Moneda 16 8 2" xfId="735" xr:uid="{00000000-0005-0000-0000-00004F010000}"/>
    <cellStyle name="Moneda 16 9" xfId="736" xr:uid="{00000000-0005-0000-0000-000050010000}"/>
    <cellStyle name="Moneda 17" xfId="98" xr:uid="{00000000-0005-0000-0000-000051010000}"/>
    <cellStyle name="Moneda 17 10" xfId="737" xr:uid="{00000000-0005-0000-0000-000052010000}"/>
    <cellStyle name="Moneda 17 2" xfId="289" xr:uid="{00000000-0005-0000-0000-000053010000}"/>
    <cellStyle name="Moneda 17 2 2" xfId="442" xr:uid="{00000000-0005-0000-0000-000054010000}"/>
    <cellStyle name="Moneda 17 2 2 2" xfId="443" xr:uid="{00000000-0005-0000-0000-000055010000}"/>
    <cellStyle name="Moneda 17 2 2 2 2" xfId="738" xr:uid="{00000000-0005-0000-0000-000056010000}"/>
    <cellStyle name="Moneda 17 2 2 3" xfId="615" xr:uid="{00000000-0005-0000-0000-000057010000}"/>
    <cellStyle name="Moneda 17 2 2 3 2" xfId="739" xr:uid="{00000000-0005-0000-0000-000058010000}"/>
    <cellStyle name="Moneda 17 2 2 4" xfId="740" xr:uid="{00000000-0005-0000-0000-000059010000}"/>
    <cellStyle name="Moneda 17 2 3" xfId="444" xr:uid="{00000000-0005-0000-0000-00005A010000}"/>
    <cellStyle name="Moneda 17 2 3 2" xfId="445" xr:uid="{00000000-0005-0000-0000-00005B010000}"/>
    <cellStyle name="Moneda 17 2 3 2 2" xfId="741" xr:uid="{00000000-0005-0000-0000-00005C010000}"/>
    <cellStyle name="Moneda 17 2 3 3" xfId="616" xr:uid="{00000000-0005-0000-0000-00005D010000}"/>
    <cellStyle name="Moneda 17 2 3 3 2" xfId="742" xr:uid="{00000000-0005-0000-0000-00005E010000}"/>
    <cellStyle name="Moneda 17 2 3 4" xfId="743" xr:uid="{00000000-0005-0000-0000-00005F010000}"/>
    <cellStyle name="Moneda 17 2 4" xfId="446" xr:uid="{00000000-0005-0000-0000-000060010000}"/>
    <cellStyle name="Moneda 17 2 4 2" xfId="744" xr:uid="{00000000-0005-0000-0000-000061010000}"/>
    <cellStyle name="Moneda 17 2 5" xfId="447" xr:uid="{00000000-0005-0000-0000-000062010000}"/>
    <cellStyle name="Moneda 17 2 5 2" xfId="745" xr:uid="{00000000-0005-0000-0000-000063010000}"/>
    <cellStyle name="Moneda 17 2 6" xfId="448" xr:uid="{00000000-0005-0000-0000-000064010000}"/>
    <cellStyle name="Moneda 17 2 6 2" xfId="746" xr:uid="{00000000-0005-0000-0000-000065010000}"/>
    <cellStyle name="Moneda 17 2 7" xfId="617" xr:uid="{00000000-0005-0000-0000-000066010000}"/>
    <cellStyle name="Moneda 17 2 7 2" xfId="747" xr:uid="{00000000-0005-0000-0000-000067010000}"/>
    <cellStyle name="Moneda 17 2 8" xfId="748" xr:uid="{00000000-0005-0000-0000-000068010000}"/>
    <cellStyle name="Moneda 17 3" xfId="449" xr:uid="{00000000-0005-0000-0000-000069010000}"/>
    <cellStyle name="Moneda 17 3 2" xfId="450" xr:uid="{00000000-0005-0000-0000-00006A010000}"/>
    <cellStyle name="Moneda 17 3 2 2" xfId="749" xr:uid="{00000000-0005-0000-0000-00006B010000}"/>
    <cellStyle name="Moneda 17 3 3" xfId="618" xr:uid="{00000000-0005-0000-0000-00006C010000}"/>
    <cellStyle name="Moneda 17 3 3 2" xfId="750" xr:uid="{00000000-0005-0000-0000-00006D010000}"/>
    <cellStyle name="Moneda 17 3 4" xfId="751" xr:uid="{00000000-0005-0000-0000-00006E010000}"/>
    <cellStyle name="Moneda 17 4" xfId="451" xr:uid="{00000000-0005-0000-0000-00006F010000}"/>
    <cellStyle name="Moneda 17 4 2" xfId="452" xr:uid="{00000000-0005-0000-0000-000070010000}"/>
    <cellStyle name="Moneda 17 4 2 2" xfId="752" xr:uid="{00000000-0005-0000-0000-000071010000}"/>
    <cellStyle name="Moneda 17 4 3" xfId="619" xr:uid="{00000000-0005-0000-0000-000072010000}"/>
    <cellStyle name="Moneda 17 4 3 2" xfId="753" xr:uid="{00000000-0005-0000-0000-000073010000}"/>
    <cellStyle name="Moneda 17 4 4" xfId="754" xr:uid="{00000000-0005-0000-0000-000074010000}"/>
    <cellStyle name="Moneda 17 5" xfId="453" xr:uid="{00000000-0005-0000-0000-000075010000}"/>
    <cellStyle name="Moneda 17 5 2" xfId="755" xr:uid="{00000000-0005-0000-0000-000076010000}"/>
    <cellStyle name="Moneda 17 6" xfId="454" xr:uid="{00000000-0005-0000-0000-000077010000}"/>
    <cellStyle name="Moneda 17 6 2" xfId="756" xr:uid="{00000000-0005-0000-0000-000078010000}"/>
    <cellStyle name="Moneda 17 7" xfId="455" xr:uid="{00000000-0005-0000-0000-000079010000}"/>
    <cellStyle name="Moneda 17 7 2" xfId="757" xr:uid="{00000000-0005-0000-0000-00007A010000}"/>
    <cellStyle name="Moneda 17 8" xfId="456" xr:uid="{00000000-0005-0000-0000-00007B010000}"/>
    <cellStyle name="Moneda 17 8 2" xfId="758" xr:uid="{00000000-0005-0000-0000-00007C010000}"/>
    <cellStyle name="Moneda 17 9" xfId="620" xr:uid="{00000000-0005-0000-0000-00007D010000}"/>
    <cellStyle name="Moneda 17 9 2" xfId="759" xr:uid="{00000000-0005-0000-0000-00007E010000}"/>
    <cellStyle name="Moneda 18" xfId="290" xr:uid="{00000000-0005-0000-0000-00007F010000}"/>
    <cellStyle name="Moneda 18 2" xfId="457" xr:uid="{00000000-0005-0000-0000-000080010000}"/>
    <cellStyle name="Moneda 18 2 2" xfId="458" xr:uid="{00000000-0005-0000-0000-000081010000}"/>
    <cellStyle name="Moneda 18 2 2 2" xfId="760" xr:uid="{00000000-0005-0000-0000-000082010000}"/>
    <cellStyle name="Moneda 18 2 3" xfId="621" xr:uid="{00000000-0005-0000-0000-000083010000}"/>
    <cellStyle name="Moneda 18 2 3 2" xfId="761" xr:uid="{00000000-0005-0000-0000-000084010000}"/>
    <cellStyle name="Moneda 18 2 4" xfId="762" xr:uid="{00000000-0005-0000-0000-000085010000}"/>
    <cellStyle name="Moneda 18 3" xfId="459" xr:uid="{00000000-0005-0000-0000-000086010000}"/>
    <cellStyle name="Moneda 18 3 2" xfId="460" xr:uid="{00000000-0005-0000-0000-000087010000}"/>
    <cellStyle name="Moneda 18 3 2 2" xfId="763" xr:uid="{00000000-0005-0000-0000-000088010000}"/>
    <cellStyle name="Moneda 18 3 3" xfId="622" xr:uid="{00000000-0005-0000-0000-000089010000}"/>
    <cellStyle name="Moneda 18 3 3 2" xfId="764" xr:uid="{00000000-0005-0000-0000-00008A010000}"/>
    <cellStyle name="Moneda 18 3 4" xfId="765" xr:uid="{00000000-0005-0000-0000-00008B010000}"/>
    <cellStyle name="Moneda 18 4" xfId="461" xr:uid="{00000000-0005-0000-0000-00008C010000}"/>
    <cellStyle name="Moneda 18 4 2" xfId="766" xr:uid="{00000000-0005-0000-0000-00008D010000}"/>
    <cellStyle name="Moneda 18 5" xfId="462" xr:uid="{00000000-0005-0000-0000-00008E010000}"/>
    <cellStyle name="Moneda 18 5 2" xfId="767" xr:uid="{00000000-0005-0000-0000-00008F010000}"/>
    <cellStyle name="Moneda 18 6" xfId="463" xr:uid="{00000000-0005-0000-0000-000090010000}"/>
    <cellStyle name="Moneda 18 6 2" xfId="768" xr:uid="{00000000-0005-0000-0000-000091010000}"/>
    <cellStyle name="Moneda 18 7" xfId="623" xr:uid="{00000000-0005-0000-0000-000092010000}"/>
    <cellStyle name="Moneda 18 7 2" xfId="769" xr:uid="{00000000-0005-0000-0000-000093010000}"/>
    <cellStyle name="Moneda 18 8" xfId="770" xr:uid="{00000000-0005-0000-0000-000094010000}"/>
    <cellStyle name="Moneda 19" xfId="378" xr:uid="{00000000-0005-0000-0000-000095010000}"/>
    <cellStyle name="Moneda 2" xfId="73" xr:uid="{00000000-0005-0000-0000-000096010000}"/>
    <cellStyle name="Moneda 2 2" xfId="81" xr:uid="{00000000-0005-0000-0000-000097010000}"/>
    <cellStyle name="Moneda 2 2 2" xfId="291" xr:uid="{00000000-0005-0000-0000-000098010000}"/>
    <cellStyle name="Moneda 2 2 3" xfId="292" xr:uid="{00000000-0005-0000-0000-000099010000}"/>
    <cellStyle name="Moneda 2 2 4" xfId="88" xr:uid="{00000000-0005-0000-0000-00009A010000}"/>
    <cellStyle name="Moneda 2 3" xfId="156" xr:uid="{00000000-0005-0000-0000-00009B010000}"/>
    <cellStyle name="Moneda 2 3 2" xfId="293" xr:uid="{00000000-0005-0000-0000-00009C010000}"/>
    <cellStyle name="Moneda 2 4" xfId="294" xr:uid="{00000000-0005-0000-0000-00009D010000}"/>
    <cellStyle name="Moneda 2 4 2" xfId="295" xr:uid="{00000000-0005-0000-0000-00009E010000}"/>
    <cellStyle name="Moneda 2 5" xfId="296" xr:uid="{00000000-0005-0000-0000-00009F010000}"/>
    <cellStyle name="Moneda 2 6" xfId="143" xr:uid="{00000000-0005-0000-0000-0000A0010000}"/>
    <cellStyle name="Moneda 2 6 2" xfId="604" xr:uid="{00000000-0005-0000-0000-0000A1010000}"/>
    <cellStyle name="Moneda 2 7" xfId="388" xr:uid="{00000000-0005-0000-0000-0000A2010000}"/>
    <cellStyle name="Moneda 2 8" xfId="85" xr:uid="{00000000-0005-0000-0000-0000A3010000}"/>
    <cellStyle name="Moneda 20" xfId="379" xr:uid="{00000000-0005-0000-0000-0000A4010000}"/>
    <cellStyle name="Moneda 20 2" xfId="386" xr:uid="{00000000-0005-0000-0000-0000A5010000}"/>
    <cellStyle name="Moneda 20 2 2" xfId="771" xr:uid="{00000000-0005-0000-0000-0000A6010000}"/>
    <cellStyle name="Moneda 20 3" xfId="772" xr:uid="{00000000-0005-0000-0000-0000A7010000}"/>
    <cellStyle name="Moneda 21" xfId="464" xr:uid="{00000000-0005-0000-0000-0000A8010000}"/>
    <cellStyle name="Moneda 21 2" xfId="773" xr:uid="{00000000-0005-0000-0000-0000A9010000}"/>
    <cellStyle name="Moneda 22" xfId="391" xr:uid="{00000000-0005-0000-0000-0000AA010000}"/>
    <cellStyle name="Moneda 22 2" xfId="774" xr:uid="{00000000-0005-0000-0000-0000AB010000}"/>
    <cellStyle name="Moneda 23" xfId="374" xr:uid="{00000000-0005-0000-0000-0000AC010000}"/>
    <cellStyle name="Moneda 23 2" xfId="775" xr:uid="{00000000-0005-0000-0000-0000AD010000}"/>
    <cellStyle name="Moneda 3" xfId="72" xr:uid="{00000000-0005-0000-0000-0000AE010000}"/>
    <cellStyle name="Moneda 3 2" xfId="89" xr:uid="{00000000-0005-0000-0000-0000AF010000}"/>
    <cellStyle name="Moneda 3 2 2" xfId="297" xr:uid="{00000000-0005-0000-0000-0000B0010000}"/>
    <cellStyle name="Moneda 3 3" xfId="90" xr:uid="{00000000-0005-0000-0000-0000B1010000}"/>
    <cellStyle name="Moneda 3 3 2" xfId="298" xr:uid="{00000000-0005-0000-0000-0000B2010000}"/>
    <cellStyle name="Moneda 3 3 2 2" xfId="624" xr:uid="{00000000-0005-0000-0000-0000B3010000}"/>
    <cellStyle name="Moneda 3 3 3" xfId="465" xr:uid="{00000000-0005-0000-0000-0000B4010000}"/>
    <cellStyle name="Moneda 3 4" xfId="95" xr:uid="{00000000-0005-0000-0000-0000B5010000}"/>
    <cellStyle name="Moneda 3 4 2" xfId="299" xr:uid="{00000000-0005-0000-0000-0000B6010000}"/>
    <cellStyle name="Moneda 3 4 2 2" xfId="990" xr:uid="{00000000-0005-0000-0000-0000B7010000}"/>
    <cellStyle name="Moneda 3 5" xfId="384" xr:uid="{00000000-0005-0000-0000-0000B8010000}"/>
    <cellStyle name="Moneda 3 6" xfId="86" xr:uid="{00000000-0005-0000-0000-0000B9010000}"/>
    <cellStyle name="Moneda 4" xfId="80" xr:uid="{00000000-0005-0000-0000-0000BA010000}"/>
    <cellStyle name="Moneda 4 2" xfId="157" xr:uid="{00000000-0005-0000-0000-0000BB010000}"/>
    <cellStyle name="Moneda 4 2 2" xfId="300" xr:uid="{00000000-0005-0000-0000-0000BC010000}"/>
    <cellStyle name="Moneda 4 2 3" xfId="301" xr:uid="{00000000-0005-0000-0000-0000BD010000}"/>
    <cellStyle name="Moneda 4 2 4" xfId="302" xr:uid="{00000000-0005-0000-0000-0000BE010000}"/>
    <cellStyle name="Moneda 4 2 5" xfId="303" xr:uid="{00000000-0005-0000-0000-0000BF010000}"/>
    <cellStyle name="Moneda 4 2 6" xfId="176" xr:uid="{00000000-0005-0000-0000-0000C0010000}"/>
    <cellStyle name="Moneda 4 2 6 2" xfId="348" xr:uid="{00000000-0005-0000-0000-0000C1010000}"/>
    <cellStyle name="Moneda 4 2 7" xfId="466" xr:uid="{00000000-0005-0000-0000-0000C2010000}"/>
    <cellStyle name="Moneda 4 3" xfId="304" xr:uid="{00000000-0005-0000-0000-0000C3010000}"/>
    <cellStyle name="Moneda 4 4" xfId="305" xr:uid="{00000000-0005-0000-0000-0000C4010000}"/>
    <cellStyle name="Moneda 4 5" xfId="91" xr:uid="{00000000-0005-0000-0000-0000C5010000}"/>
    <cellStyle name="Moneda 5" xfId="92" xr:uid="{00000000-0005-0000-0000-0000C6010000}"/>
    <cellStyle name="Moneda 5 2" xfId="154" xr:uid="{00000000-0005-0000-0000-0000C7010000}"/>
    <cellStyle name="Moneda 5 2 2" xfId="467" xr:uid="{00000000-0005-0000-0000-0000C8010000}"/>
    <cellStyle name="Moneda 5 2 2 2" xfId="776" xr:uid="{00000000-0005-0000-0000-0000C9010000}"/>
    <cellStyle name="Moneda 5 2 3" xfId="468" xr:uid="{00000000-0005-0000-0000-0000CA010000}"/>
    <cellStyle name="Moneda 5 3" xfId="469" xr:uid="{00000000-0005-0000-0000-0000CB010000}"/>
    <cellStyle name="Moneda 6" xfId="144" xr:uid="{00000000-0005-0000-0000-0000CC010000}"/>
    <cellStyle name="Moneda 6 2" xfId="306" xr:uid="{00000000-0005-0000-0000-0000CD010000}"/>
    <cellStyle name="Moneda 6 3" xfId="470" xr:uid="{00000000-0005-0000-0000-0000CE010000}"/>
    <cellStyle name="Moneda 6 3 2" xfId="777" xr:uid="{00000000-0005-0000-0000-0000CF010000}"/>
    <cellStyle name="Moneda 6 4" xfId="471" xr:uid="{00000000-0005-0000-0000-0000D0010000}"/>
    <cellStyle name="Moneda 6 5" xfId="472" xr:uid="{00000000-0005-0000-0000-0000D1010000}"/>
    <cellStyle name="Moneda 7" xfId="145" xr:uid="{00000000-0005-0000-0000-0000D2010000}"/>
    <cellStyle name="Moneda 7 2" xfId="473" xr:uid="{00000000-0005-0000-0000-0000D3010000}"/>
    <cellStyle name="Moneda 7 2 2" xfId="778" xr:uid="{00000000-0005-0000-0000-0000D4010000}"/>
    <cellStyle name="Moneda 7 3" xfId="474" xr:uid="{00000000-0005-0000-0000-0000D5010000}"/>
    <cellStyle name="Moneda 8" xfId="96" xr:uid="{00000000-0005-0000-0000-0000D6010000}"/>
    <cellStyle name="Moneda 8 2" xfId="307" xr:uid="{00000000-0005-0000-0000-0000D7010000}"/>
    <cellStyle name="Moneda 8 3" xfId="308" xr:uid="{00000000-0005-0000-0000-0000D8010000}"/>
    <cellStyle name="Moneda 8 4" xfId="146" xr:uid="{00000000-0005-0000-0000-0000D9010000}"/>
    <cellStyle name="Moneda 8 4 2" xfId="779" xr:uid="{00000000-0005-0000-0000-0000DA010000}"/>
    <cellStyle name="Moneda 8 5" xfId="475" xr:uid="{00000000-0005-0000-0000-0000DB010000}"/>
    <cellStyle name="Moneda 9" xfId="147" xr:uid="{00000000-0005-0000-0000-0000DC010000}"/>
    <cellStyle name="Moneda 9 2" xfId="309" xr:uid="{00000000-0005-0000-0000-0000DD010000}"/>
    <cellStyle name="Neutral 2" xfId="310" xr:uid="{00000000-0005-0000-0000-0000DE010000}"/>
    <cellStyle name="Neutral 3" xfId="311" xr:uid="{00000000-0005-0000-0000-0000DF010000}"/>
    <cellStyle name="Neutral 4" xfId="312" xr:uid="{00000000-0005-0000-0000-0000E0010000}"/>
    <cellStyle name="Neutral 5" xfId="313" xr:uid="{00000000-0005-0000-0000-0000E1010000}"/>
    <cellStyle name="Neutral 6" xfId="314" xr:uid="{00000000-0005-0000-0000-0000E2010000}"/>
    <cellStyle name="Neutral 7" xfId="101" xr:uid="{00000000-0005-0000-0000-0000E3010000}"/>
    <cellStyle name="Normal" xfId="0" builtinId="0"/>
    <cellStyle name="Normal 10" xfId="99" xr:uid="{00000000-0005-0000-0000-0000E5010000}"/>
    <cellStyle name="Normal 10 2" xfId="372" xr:uid="{00000000-0005-0000-0000-0000E6010000}"/>
    <cellStyle name="Normal 10 2 2" xfId="376" xr:uid="{00000000-0005-0000-0000-0000E7010000}"/>
    <cellStyle name="Normal 10 3" xfId="387" xr:uid="{00000000-0005-0000-0000-0000E8010000}"/>
    <cellStyle name="Normal 10 3 2" xfId="780" xr:uid="{00000000-0005-0000-0000-0000E9010000}"/>
    <cellStyle name="Normal 10 4" xfId="625" xr:uid="{00000000-0005-0000-0000-0000EA010000}"/>
    <cellStyle name="Normal 10 4 2" xfId="781" xr:uid="{00000000-0005-0000-0000-0000EB010000}"/>
    <cellStyle name="Normal 10 5" xfId="782" xr:uid="{00000000-0005-0000-0000-0000EC010000}"/>
    <cellStyle name="Normal 11" xfId="377" xr:uid="{00000000-0005-0000-0000-0000ED010000}"/>
    <cellStyle name="Normal 11 2" xfId="476" xr:uid="{00000000-0005-0000-0000-0000EE010000}"/>
    <cellStyle name="Normal 11 3" xfId="626" xr:uid="{00000000-0005-0000-0000-0000EF010000}"/>
    <cellStyle name="Normal 12" xfId="380" xr:uid="{00000000-0005-0000-0000-0000F0010000}"/>
    <cellStyle name="Normal 12 2" xfId="602" xr:uid="{00000000-0005-0000-0000-0000F1010000}"/>
    <cellStyle name="Normal 12 2 2" xfId="783" xr:uid="{00000000-0005-0000-0000-0000F2010000}"/>
    <cellStyle name="Normal 12 2 2 2" xfId="997" xr:uid="{00000000-0005-0000-0000-0000F3010000}"/>
    <cellStyle name="Normal 12 3" xfId="784" xr:uid="{00000000-0005-0000-0000-0000F4010000}"/>
    <cellStyle name="Normal 13" xfId="477" xr:uid="{00000000-0005-0000-0000-0000F5010000}"/>
    <cellStyle name="Normal 13 2" xfId="785" xr:uid="{00000000-0005-0000-0000-0000F6010000}"/>
    <cellStyle name="Normal 13 2 2" xfId="786" xr:uid="{00000000-0005-0000-0000-0000F7010000}"/>
    <cellStyle name="Normal 13 3" xfId="991" xr:uid="{00000000-0005-0000-0000-0000F8010000}"/>
    <cellStyle name="Normal 14" xfId="390" xr:uid="{00000000-0005-0000-0000-0000F9010000}"/>
    <cellStyle name="Normal 14 2" xfId="787" xr:uid="{00000000-0005-0000-0000-0000FA010000}"/>
    <cellStyle name="Normal 15" xfId="478" xr:uid="{00000000-0005-0000-0000-0000FB010000}"/>
    <cellStyle name="Normal 15 2" xfId="788" xr:uid="{00000000-0005-0000-0000-0000FC010000}"/>
    <cellStyle name="Normal 16" xfId="381" xr:uid="{00000000-0005-0000-0000-0000FD010000}"/>
    <cellStyle name="Normal 16 2" xfId="789" xr:uid="{00000000-0005-0000-0000-0000FE010000}"/>
    <cellStyle name="Normal 17" xfId="373" xr:uid="{00000000-0005-0000-0000-0000FF010000}"/>
    <cellStyle name="Normal 17 2" xfId="790" xr:uid="{00000000-0005-0000-0000-000000020000}"/>
    <cellStyle name="Normal 17 2 2" xfId="994" xr:uid="{00000000-0005-0000-0000-000001020000}"/>
    <cellStyle name="Normal 17 3" xfId="993" xr:uid="{00000000-0005-0000-0000-000002020000}"/>
    <cellStyle name="Normal 18" xfId="992" xr:uid="{00000000-0005-0000-0000-000003020000}"/>
    <cellStyle name="Normal 18 2" xfId="999" xr:uid="{00000000-0005-0000-0000-000004020000}"/>
    <cellStyle name="Normal 19" xfId="1036" xr:uid="{00000000-0005-0000-0000-000005020000}"/>
    <cellStyle name="Normal 2" xfId="2" xr:uid="{00000000-0005-0000-0000-000006020000}"/>
    <cellStyle name="Normal 2 10" xfId="371" xr:uid="{00000000-0005-0000-0000-000007020000}"/>
    <cellStyle name="Normal 2 2" xfId="74" xr:uid="{00000000-0005-0000-0000-000008020000}"/>
    <cellStyle name="Normal 2 2 2" xfId="175" xr:uid="{00000000-0005-0000-0000-000009020000}"/>
    <cellStyle name="Normal 3" xfId="3" xr:uid="{00000000-0005-0000-0000-00000A020000}"/>
    <cellStyle name="Normal 3 2" xfId="7" xr:uid="{00000000-0005-0000-0000-00000B020000}"/>
    <cellStyle name="Normal 3 2 2" xfId="13" xr:uid="{00000000-0005-0000-0000-00000C020000}"/>
    <cellStyle name="Normal 3 2 2 2" xfId="25" xr:uid="{00000000-0005-0000-0000-00000D020000}"/>
    <cellStyle name="Normal 3 2 2 3" xfId="37" xr:uid="{00000000-0005-0000-0000-00000E020000}"/>
    <cellStyle name="Normal 3 2 2 4" xfId="49" xr:uid="{00000000-0005-0000-0000-00000F020000}"/>
    <cellStyle name="Normal 3 2 2 5" xfId="61" xr:uid="{00000000-0005-0000-0000-000010020000}"/>
    <cellStyle name="Normal 3 2 3" xfId="19" xr:uid="{00000000-0005-0000-0000-000011020000}"/>
    <cellStyle name="Normal 3 2 4" xfId="31" xr:uid="{00000000-0005-0000-0000-000012020000}"/>
    <cellStyle name="Normal 3 2 5" xfId="43" xr:uid="{00000000-0005-0000-0000-000013020000}"/>
    <cellStyle name="Normal 3 2 6" xfId="55" xr:uid="{00000000-0005-0000-0000-000014020000}"/>
    <cellStyle name="Normal 3 2 6 2" xfId="66" xr:uid="{00000000-0005-0000-0000-000015020000}"/>
    <cellStyle name="Normal 3 2 7" xfId="168" xr:uid="{00000000-0005-0000-0000-000016020000}"/>
    <cellStyle name="Normal 3 3" xfId="5" xr:uid="{00000000-0005-0000-0000-000017020000}"/>
    <cellStyle name="Normal 3 3 2" xfId="11" xr:uid="{00000000-0005-0000-0000-000018020000}"/>
    <cellStyle name="Normal 3 3 2 2" xfId="23" xr:uid="{00000000-0005-0000-0000-000019020000}"/>
    <cellStyle name="Normal 3 3 2 2 2" xfId="791" xr:uid="{00000000-0005-0000-0000-00001A020000}"/>
    <cellStyle name="Normal 3 3 2 3" xfId="35" xr:uid="{00000000-0005-0000-0000-00001B020000}"/>
    <cellStyle name="Normal 3 3 2 3 2" xfId="792" xr:uid="{00000000-0005-0000-0000-00001C020000}"/>
    <cellStyle name="Normal 3 3 2 4" xfId="47" xr:uid="{00000000-0005-0000-0000-00001D020000}"/>
    <cellStyle name="Normal 3 3 2 5" xfId="59" xr:uid="{00000000-0005-0000-0000-00001E020000}"/>
    <cellStyle name="Normal 3 3 3" xfId="17" xr:uid="{00000000-0005-0000-0000-00001F020000}"/>
    <cellStyle name="Normal 3 3 3 2" xfId="479" xr:uid="{00000000-0005-0000-0000-000020020000}"/>
    <cellStyle name="Normal 3 3 3 2 2" xfId="793" xr:uid="{00000000-0005-0000-0000-000021020000}"/>
    <cellStyle name="Normal 3 3 3 3" xfId="627" xr:uid="{00000000-0005-0000-0000-000022020000}"/>
    <cellStyle name="Normal 3 3 3 3 2" xfId="794" xr:uid="{00000000-0005-0000-0000-000023020000}"/>
    <cellStyle name="Normal 3 3 3 4" xfId="795" xr:uid="{00000000-0005-0000-0000-000024020000}"/>
    <cellStyle name="Normal 3 3 4" xfId="29" xr:uid="{00000000-0005-0000-0000-000025020000}"/>
    <cellStyle name="Normal 3 3 4 2" xfId="796" xr:uid="{00000000-0005-0000-0000-000026020000}"/>
    <cellStyle name="Normal 3 3 5" xfId="41" xr:uid="{00000000-0005-0000-0000-000027020000}"/>
    <cellStyle name="Normal 3 3 5 2" xfId="797" xr:uid="{00000000-0005-0000-0000-000028020000}"/>
    <cellStyle name="Normal 3 3 6" xfId="53" xr:uid="{00000000-0005-0000-0000-000029020000}"/>
    <cellStyle name="Normal 3 3 6 2" xfId="798" xr:uid="{00000000-0005-0000-0000-00002A020000}"/>
    <cellStyle name="Normal 3 3 7" xfId="628" xr:uid="{00000000-0005-0000-0000-00002B020000}"/>
    <cellStyle name="Normal 3 3 7 2" xfId="799" xr:uid="{00000000-0005-0000-0000-00002C020000}"/>
    <cellStyle name="Normal 3 3 8" xfId="800" xr:uid="{00000000-0005-0000-0000-00002D020000}"/>
    <cellStyle name="Normal 3 4" xfId="9" xr:uid="{00000000-0005-0000-0000-00002E020000}"/>
    <cellStyle name="Normal 3 4 2" xfId="21" xr:uid="{00000000-0005-0000-0000-00002F020000}"/>
    <cellStyle name="Normal 3 4 3" xfId="33" xr:uid="{00000000-0005-0000-0000-000030020000}"/>
    <cellStyle name="Normal 3 4 4" xfId="45" xr:uid="{00000000-0005-0000-0000-000031020000}"/>
    <cellStyle name="Normal 3 4 5" xfId="57" xr:uid="{00000000-0005-0000-0000-000032020000}"/>
    <cellStyle name="Normal 3 4 6" xfId="315" xr:uid="{00000000-0005-0000-0000-000033020000}"/>
    <cellStyle name="Normal 3 5" xfId="15" xr:uid="{00000000-0005-0000-0000-000034020000}"/>
    <cellStyle name="Normal 3 5 2" xfId="64" xr:uid="{00000000-0005-0000-0000-000035020000}"/>
    <cellStyle name="Normal 3 6" xfId="27" xr:uid="{00000000-0005-0000-0000-000036020000}"/>
    <cellStyle name="Normal 3 7" xfId="39" xr:uid="{00000000-0005-0000-0000-000037020000}"/>
    <cellStyle name="Normal 3 8" xfId="51" xr:uid="{00000000-0005-0000-0000-000038020000}"/>
    <cellStyle name="Normal 3 8 2" xfId="65" xr:uid="{00000000-0005-0000-0000-000039020000}"/>
    <cellStyle name="Normal 3 9" xfId="70" xr:uid="{00000000-0005-0000-0000-00003A020000}"/>
    <cellStyle name="Normal 4" xfId="1" xr:uid="{00000000-0005-0000-0000-00003B020000}"/>
    <cellStyle name="Normal 4 10" xfId="480" xr:uid="{00000000-0005-0000-0000-00003C020000}"/>
    <cellStyle name="Normal 4 10 2" xfId="801" xr:uid="{00000000-0005-0000-0000-00003D020000}"/>
    <cellStyle name="Normal 4 11" xfId="629" xr:uid="{00000000-0005-0000-0000-00003E020000}"/>
    <cellStyle name="Normal 4 11 2" xfId="802" xr:uid="{00000000-0005-0000-0000-00003F020000}"/>
    <cellStyle name="Normal 4 12" xfId="803" xr:uid="{00000000-0005-0000-0000-000040020000}"/>
    <cellStyle name="Normal 4 13" xfId="93" xr:uid="{00000000-0005-0000-0000-000041020000}"/>
    <cellStyle name="Normal 4 2" xfId="82" xr:uid="{00000000-0005-0000-0000-000042020000}"/>
    <cellStyle name="Normal 4 2 2" xfId="481" xr:uid="{00000000-0005-0000-0000-000043020000}"/>
    <cellStyle name="Normal 4 2 2 2" xfId="482" xr:uid="{00000000-0005-0000-0000-000044020000}"/>
    <cellStyle name="Normal 4 2 2 2 2" xfId="804" xr:uid="{00000000-0005-0000-0000-000045020000}"/>
    <cellStyle name="Normal 4 2 2 3" xfId="630" xr:uid="{00000000-0005-0000-0000-000046020000}"/>
    <cellStyle name="Normal 4 2 2 3 2" xfId="805" xr:uid="{00000000-0005-0000-0000-000047020000}"/>
    <cellStyle name="Normal 4 2 2 4" xfId="806" xr:uid="{00000000-0005-0000-0000-000048020000}"/>
    <cellStyle name="Normal 4 2 3" xfId="483" xr:uid="{00000000-0005-0000-0000-000049020000}"/>
    <cellStyle name="Normal 4 2 3 2" xfId="484" xr:uid="{00000000-0005-0000-0000-00004A020000}"/>
    <cellStyle name="Normal 4 2 3 2 2" xfId="807" xr:uid="{00000000-0005-0000-0000-00004B020000}"/>
    <cellStyle name="Normal 4 2 3 3" xfId="631" xr:uid="{00000000-0005-0000-0000-00004C020000}"/>
    <cellStyle name="Normal 4 2 3 3 2" xfId="808" xr:uid="{00000000-0005-0000-0000-00004D020000}"/>
    <cellStyle name="Normal 4 2 3 4" xfId="809" xr:uid="{00000000-0005-0000-0000-00004E020000}"/>
    <cellStyle name="Normal 4 2 4" xfId="485" xr:uid="{00000000-0005-0000-0000-00004F020000}"/>
    <cellStyle name="Normal 4 2 4 2" xfId="810" xr:uid="{00000000-0005-0000-0000-000050020000}"/>
    <cellStyle name="Normal 4 2 5" xfId="486" xr:uid="{00000000-0005-0000-0000-000051020000}"/>
    <cellStyle name="Normal 4 2 5 2" xfId="811" xr:uid="{00000000-0005-0000-0000-000052020000}"/>
    <cellStyle name="Normal 4 2 6" xfId="487" xr:uid="{00000000-0005-0000-0000-000053020000}"/>
    <cellStyle name="Normal 4 2 6 2" xfId="812" xr:uid="{00000000-0005-0000-0000-000054020000}"/>
    <cellStyle name="Normal 4 2 7" xfId="632" xr:uid="{00000000-0005-0000-0000-000055020000}"/>
    <cellStyle name="Normal 4 2 7 2" xfId="813" xr:uid="{00000000-0005-0000-0000-000056020000}"/>
    <cellStyle name="Normal 4 2 8" xfId="814" xr:uid="{00000000-0005-0000-0000-000057020000}"/>
    <cellStyle name="Normal 4 3" xfId="167" xr:uid="{00000000-0005-0000-0000-000058020000}"/>
    <cellStyle name="Normal 4 3 2" xfId="488" xr:uid="{00000000-0005-0000-0000-000059020000}"/>
    <cellStyle name="Normal 4 3 2 2" xfId="489" xr:uid="{00000000-0005-0000-0000-00005A020000}"/>
    <cellStyle name="Normal 4 3 2 2 2" xfId="815" xr:uid="{00000000-0005-0000-0000-00005B020000}"/>
    <cellStyle name="Normal 4 3 2 3" xfId="633" xr:uid="{00000000-0005-0000-0000-00005C020000}"/>
    <cellStyle name="Normal 4 3 2 3 2" xfId="816" xr:uid="{00000000-0005-0000-0000-00005D020000}"/>
    <cellStyle name="Normal 4 3 2 4" xfId="817" xr:uid="{00000000-0005-0000-0000-00005E020000}"/>
    <cellStyle name="Normal 4 3 3" xfId="490" xr:uid="{00000000-0005-0000-0000-00005F020000}"/>
    <cellStyle name="Normal 4 3 3 2" xfId="491" xr:uid="{00000000-0005-0000-0000-000060020000}"/>
    <cellStyle name="Normal 4 3 3 2 2" xfId="818" xr:uid="{00000000-0005-0000-0000-000061020000}"/>
    <cellStyle name="Normal 4 3 3 3" xfId="634" xr:uid="{00000000-0005-0000-0000-000062020000}"/>
    <cellStyle name="Normal 4 3 3 3 2" xfId="819" xr:uid="{00000000-0005-0000-0000-000063020000}"/>
    <cellStyle name="Normal 4 3 3 4" xfId="820" xr:uid="{00000000-0005-0000-0000-000064020000}"/>
    <cellStyle name="Normal 4 3 4" xfId="492" xr:uid="{00000000-0005-0000-0000-000065020000}"/>
    <cellStyle name="Normal 4 3 4 2" xfId="821" xr:uid="{00000000-0005-0000-0000-000066020000}"/>
    <cellStyle name="Normal 4 3 5" xfId="493" xr:uid="{00000000-0005-0000-0000-000067020000}"/>
    <cellStyle name="Normal 4 3 5 2" xfId="822" xr:uid="{00000000-0005-0000-0000-000068020000}"/>
    <cellStyle name="Normal 4 3 6" xfId="494" xr:uid="{00000000-0005-0000-0000-000069020000}"/>
    <cellStyle name="Normal 4 3 6 2" xfId="823" xr:uid="{00000000-0005-0000-0000-00006A020000}"/>
    <cellStyle name="Normal 4 3 7" xfId="635" xr:uid="{00000000-0005-0000-0000-00006B020000}"/>
    <cellStyle name="Normal 4 3 7 2" xfId="824" xr:uid="{00000000-0005-0000-0000-00006C020000}"/>
    <cellStyle name="Normal 4 3 8" xfId="825" xr:uid="{00000000-0005-0000-0000-00006D020000}"/>
    <cellStyle name="Normal 4 4" xfId="350" xr:uid="{00000000-0005-0000-0000-00006E020000}"/>
    <cellStyle name="Normal 4 4 2" xfId="366" xr:uid="{00000000-0005-0000-0000-00006F020000}"/>
    <cellStyle name="Normal 4 4 2 2" xfId="495" xr:uid="{00000000-0005-0000-0000-000070020000}"/>
    <cellStyle name="Normal 4 4 2 2 2" xfId="496" xr:uid="{00000000-0005-0000-0000-000071020000}"/>
    <cellStyle name="Normal 4 4 2 2 2 2" xfId="826" xr:uid="{00000000-0005-0000-0000-000072020000}"/>
    <cellStyle name="Normal 4 4 2 2 3" xfId="636" xr:uid="{00000000-0005-0000-0000-000073020000}"/>
    <cellStyle name="Normal 4 4 2 2 3 2" xfId="827" xr:uid="{00000000-0005-0000-0000-000074020000}"/>
    <cellStyle name="Normal 4 4 2 2 4" xfId="828" xr:uid="{00000000-0005-0000-0000-000075020000}"/>
    <cellStyle name="Normal 4 4 2 3" xfId="497" xr:uid="{00000000-0005-0000-0000-000076020000}"/>
    <cellStyle name="Normal 4 4 2 3 2" xfId="498" xr:uid="{00000000-0005-0000-0000-000077020000}"/>
    <cellStyle name="Normal 4 4 2 3 2 2" xfId="829" xr:uid="{00000000-0005-0000-0000-000078020000}"/>
    <cellStyle name="Normal 4 4 2 3 3" xfId="637" xr:uid="{00000000-0005-0000-0000-000079020000}"/>
    <cellStyle name="Normal 4 4 2 3 3 2" xfId="830" xr:uid="{00000000-0005-0000-0000-00007A020000}"/>
    <cellStyle name="Normal 4 4 2 3 4" xfId="831" xr:uid="{00000000-0005-0000-0000-00007B020000}"/>
    <cellStyle name="Normal 4 4 2 4" xfId="499" xr:uid="{00000000-0005-0000-0000-00007C020000}"/>
    <cellStyle name="Normal 4 4 2 4 2" xfId="832" xr:uid="{00000000-0005-0000-0000-00007D020000}"/>
    <cellStyle name="Normal 4 4 2 5" xfId="500" xr:uid="{00000000-0005-0000-0000-00007E020000}"/>
    <cellStyle name="Normal 4 4 2 5 2" xfId="833" xr:uid="{00000000-0005-0000-0000-00007F020000}"/>
    <cellStyle name="Normal 4 4 2 6" xfId="501" xr:uid="{00000000-0005-0000-0000-000080020000}"/>
    <cellStyle name="Normal 4 4 2 6 2" xfId="834" xr:uid="{00000000-0005-0000-0000-000081020000}"/>
    <cellStyle name="Normal 4 4 2 7" xfId="638" xr:uid="{00000000-0005-0000-0000-000082020000}"/>
    <cellStyle name="Normal 4 4 2 7 2" xfId="835" xr:uid="{00000000-0005-0000-0000-000083020000}"/>
    <cellStyle name="Normal 4 4 2 8" xfId="836" xr:uid="{00000000-0005-0000-0000-000084020000}"/>
    <cellStyle name="Normal 4 4 3" xfId="502" xr:uid="{00000000-0005-0000-0000-000085020000}"/>
    <cellStyle name="Normal 4 4 3 2" xfId="503" xr:uid="{00000000-0005-0000-0000-000086020000}"/>
    <cellStyle name="Normal 4 4 3 2 2" xfId="837" xr:uid="{00000000-0005-0000-0000-000087020000}"/>
    <cellStyle name="Normal 4 4 3 3" xfId="639" xr:uid="{00000000-0005-0000-0000-000088020000}"/>
    <cellStyle name="Normal 4 4 3 3 2" xfId="838" xr:uid="{00000000-0005-0000-0000-000089020000}"/>
    <cellStyle name="Normal 4 4 3 4" xfId="839" xr:uid="{00000000-0005-0000-0000-00008A020000}"/>
    <cellStyle name="Normal 4 4 4" xfId="504" xr:uid="{00000000-0005-0000-0000-00008B020000}"/>
    <cellStyle name="Normal 4 4 4 2" xfId="505" xr:uid="{00000000-0005-0000-0000-00008C020000}"/>
    <cellStyle name="Normal 4 4 4 2 2" xfId="840" xr:uid="{00000000-0005-0000-0000-00008D020000}"/>
    <cellStyle name="Normal 4 4 4 3" xfId="640" xr:uid="{00000000-0005-0000-0000-00008E020000}"/>
    <cellStyle name="Normal 4 4 4 3 2" xfId="841" xr:uid="{00000000-0005-0000-0000-00008F020000}"/>
    <cellStyle name="Normal 4 4 4 4" xfId="842" xr:uid="{00000000-0005-0000-0000-000090020000}"/>
    <cellStyle name="Normal 4 4 5" xfId="506" xr:uid="{00000000-0005-0000-0000-000091020000}"/>
    <cellStyle name="Normal 4 4 5 2" xfId="843" xr:uid="{00000000-0005-0000-0000-000092020000}"/>
    <cellStyle name="Normal 4 4 6" xfId="507" xr:uid="{00000000-0005-0000-0000-000093020000}"/>
    <cellStyle name="Normal 4 4 6 2" xfId="844" xr:uid="{00000000-0005-0000-0000-000094020000}"/>
    <cellStyle name="Normal 4 4 7" xfId="508" xr:uid="{00000000-0005-0000-0000-000095020000}"/>
    <cellStyle name="Normal 4 4 7 2" xfId="845" xr:uid="{00000000-0005-0000-0000-000096020000}"/>
    <cellStyle name="Normal 4 4 8" xfId="641" xr:uid="{00000000-0005-0000-0000-000097020000}"/>
    <cellStyle name="Normal 4 4 8 2" xfId="846" xr:uid="{00000000-0005-0000-0000-000098020000}"/>
    <cellStyle name="Normal 4 4 9" xfId="847" xr:uid="{00000000-0005-0000-0000-000099020000}"/>
    <cellStyle name="Normal 4 5" xfId="141" xr:uid="{00000000-0005-0000-0000-00009A020000}"/>
    <cellStyle name="Normal 4 5 2" xfId="509" xr:uid="{00000000-0005-0000-0000-00009B020000}"/>
    <cellStyle name="Normal 4 5 2 2" xfId="848" xr:uid="{00000000-0005-0000-0000-00009C020000}"/>
    <cellStyle name="Normal 4 5 3" xfId="642" xr:uid="{00000000-0005-0000-0000-00009D020000}"/>
    <cellStyle name="Normal 4 5 3 2" xfId="849" xr:uid="{00000000-0005-0000-0000-00009E020000}"/>
    <cellStyle name="Normal 4 5 4" xfId="850" xr:uid="{00000000-0005-0000-0000-00009F020000}"/>
    <cellStyle name="Normal 4 6" xfId="510" xr:uid="{00000000-0005-0000-0000-0000A0020000}"/>
    <cellStyle name="Normal 4 6 2" xfId="511" xr:uid="{00000000-0005-0000-0000-0000A1020000}"/>
    <cellStyle name="Normal 4 6 2 2" xfId="851" xr:uid="{00000000-0005-0000-0000-0000A2020000}"/>
    <cellStyle name="Normal 4 6 3" xfId="643" xr:uid="{00000000-0005-0000-0000-0000A3020000}"/>
    <cellStyle name="Normal 4 6 3 2" xfId="852" xr:uid="{00000000-0005-0000-0000-0000A4020000}"/>
    <cellStyle name="Normal 4 6 4" xfId="853" xr:uid="{00000000-0005-0000-0000-0000A5020000}"/>
    <cellStyle name="Normal 4 7" xfId="512" xr:uid="{00000000-0005-0000-0000-0000A6020000}"/>
    <cellStyle name="Normal 4 7 2" xfId="854" xr:uid="{00000000-0005-0000-0000-0000A7020000}"/>
    <cellStyle name="Normal 4 8" xfId="513" xr:uid="{00000000-0005-0000-0000-0000A8020000}"/>
    <cellStyle name="Normal 4 9" xfId="514" xr:uid="{00000000-0005-0000-0000-0000A9020000}"/>
    <cellStyle name="Normal 4 9 2" xfId="855" xr:uid="{00000000-0005-0000-0000-0000AA020000}"/>
    <cellStyle name="Normal 5" xfId="75" xr:uid="{00000000-0005-0000-0000-0000AB020000}"/>
    <cellStyle name="Normal 5 2" xfId="362" xr:uid="{00000000-0005-0000-0000-0000AC020000}"/>
    <cellStyle name="Normal 6" xfId="169" xr:uid="{00000000-0005-0000-0000-0000AD020000}"/>
    <cellStyle name="Normal 6 10" xfId="856" xr:uid="{00000000-0005-0000-0000-0000AE020000}"/>
    <cellStyle name="Normal 6 2" xfId="316" xr:uid="{00000000-0005-0000-0000-0000AF020000}"/>
    <cellStyle name="Normal 6 2 2" xfId="515" xr:uid="{00000000-0005-0000-0000-0000B0020000}"/>
    <cellStyle name="Normal 6 2 2 2" xfId="516" xr:uid="{00000000-0005-0000-0000-0000B1020000}"/>
    <cellStyle name="Normal 6 2 2 2 2" xfId="857" xr:uid="{00000000-0005-0000-0000-0000B2020000}"/>
    <cellStyle name="Normal 6 2 2 3" xfId="644" xr:uid="{00000000-0005-0000-0000-0000B3020000}"/>
    <cellStyle name="Normal 6 2 2 3 2" xfId="858" xr:uid="{00000000-0005-0000-0000-0000B4020000}"/>
    <cellStyle name="Normal 6 2 2 4" xfId="859" xr:uid="{00000000-0005-0000-0000-0000B5020000}"/>
    <cellStyle name="Normal 6 2 3" xfId="517" xr:uid="{00000000-0005-0000-0000-0000B6020000}"/>
    <cellStyle name="Normal 6 2 3 2" xfId="518" xr:uid="{00000000-0005-0000-0000-0000B7020000}"/>
    <cellStyle name="Normal 6 2 3 2 2" xfId="860" xr:uid="{00000000-0005-0000-0000-0000B8020000}"/>
    <cellStyle name="Normal 6 2 3 3" xfId="645" xr:uid="{00000000-0005-0000-0000-0000B9020000}"/>
    <cellStyle name="Normal 6 2 3 3 2" xfId="861" xr:uid="{00000000-0005-0000-0000-0000BA020000}"/>
    <cellStyle name="Normal 6 2 3 4" xfId="862" xr:uid="{00000000-0005-0000-0000-0000BB020000}"/>
    <cellStyle name="Normal 6 2 4" xfId="519" xr:uid="{00000000-0005-0000-0000-0000BC020000}"/>
    <cellStyle name="Normal 6 2 4 2" xfId="863" xr:uid="{00000000-0005-0000-0000-0000BD020000}"/>
    <cellStyle name="Normal 6 2 5" xfId="520" xr:uid="{00000000-0005-0000-0000-0000BE020000}"/>
    <cellStyle name="Normal 6 2 5 2" xfId="864" xr:uid="{00000000-0005-0000-0000-0000BF020000}"/>
    <cellStyle name="Normal 6 2 6" xfId="521" xr:uid="{00000000-0005-0000-0000-0000C0020000}"/>
    <cellStyle name="Normal 6 2 6 2" xfId="865" xr:uid="{00000000-0005-0000-0000-0000C1020000}"/>
    <cellStyle name="Normal 6 2 7" xfId="646" xr:uid="{00000000-0005-0000-0000-0000C2020000}"/>
    <cellStyle name="Normal 6 2 7 2" xfId="866" xr:uid="{00000000-0005-0000-0000-0000C3020000}"/>
    <cellStyle name="Normal 6 2 8" xfId="867" xr:uid="{00000000-0005-0000-0000-0000C4020000}"/>
    <cellStyle name="Normal 6 3" xfId="363" xr:uid="{00000000-0005-0000-0000-0000C5020000}"/>
    <cellStyle name="Normal 6 3 2" xfId="522" xr:uid="{00000000-0005-0000-0000-0000C6020000}"/>
    <cellStyle name="Normal 6 3 2 2" xfId="523" xr:uid="{00000000-0005-0000-0000-0000C7020000}"/>
    <cellStyle name="Normal 6 3 2 2 2" xfId="868" xr:uid="{00000000-0005-0000-0000-0000C8020000}"/>
    <cellStyle name="Normal 6 3 2 3" xfId="647" xr:uid="{00000000-0005-0000-0000-0000C9020000}"/>
    <cellStyle name="Normal 6 3 2 3 2" xfId="869" xr:uid="{00000000-0005-0000-0000-0000CA020000}"/>
    <cellStyle name="Normal 6 3 2 4" xfId="870" xr:uid="{00000000-0005-0000-0000-0000CB020000}"/>
    <cellStyle name="Normal 6 3 3" xfId="524" xr:uid="{00000000-0005-0000-0000-0000CC020000}"/>
    <cellStyle name="Normal 6 3 3 2" xfId="525" xr:uid="{00000000-0005-0000-0000-0000CD020000}"/>
    <cellStyle name="Normal 6 3 3 2 2" xfId="871" xr:uid="{00000000-0005-0000-0000-0000CE020000}"/>
    <cellStyle name="Normal 6 3 3 3" xfId="648" xr:uid="{00000000-0005-0000-0000-0000CF020000}"/>
    <cellStyle name="Normal 6 3 3 3 2" xfId="872" xr:uid="{00000000-0005-0000-0000-0000D0020000}"/>
    <cellStyle name="Normal 6 3 3 4" xfId="873" xr:uid="{00000000-0005-0000-0000-0000D1020000}"/>
    <cellStyle name="Normal 6 3 4" xfId="526" xr:uid="{00000000-0005-0000-0000-0000D2020000}"/>
    <cellStyle name="Normal 6 3 4 2" xfId="874" xr:uid="{00000000-0005-0000-0000-0000D3020000}"/>
    <cellStyle name="Normal 6 3 5" xfId="527" xr:uid="{00000000-0005-0000-0000-0000D4020000}"/>
    <cellStyle name="Normal 6 3 5 2" xfId="875" xr:uid="{00000000-0005-0000-0000-0000D5020000}"/>
    <cellStyle name="Normal 6 3 6" xfId="528" xr:uid="{00000000-0005-0000-0000-0000D6020000}"/>
    <cellStyle name="Normal 6 3 6 2" xfId="876" xr:uid="{00000000-0005-0000-0000-0000D7020000}"/>
    <cellStyle name="Normal 6 3 7" xfId="649" xr:uid="{00000000-0005-0000-0000-0000D8020000}"/>
    <cellStyle name="Normal 6 3 7 2" xfId="877" xr:uid="{00000000-0005-0000-0000-0000D9020000}"/>
    <cellStyle name="Normal 6 3 8" xfId="878" xr:uid="{00000000-0005-0000-0000-0000DA020000}"/>
    <cellStyle name="Normal 6 4" xfId="529" xr:uid="{00000000-0005-0000-0000-0000DB020000}"/>
    <cellStyle name="Normal 6 4 2" xfId="530" xr:uid="{00000000-0005-0000-0000-0000DC020000}"/>
    <cellStyle name="Normal 6 4 2 2" xfId="879" xr:uid="{00000000-0005-0000-0000-0000DD020000}"/>
    <cellStyle name="Normal 6 4 3" xfId="650" xr:uid="{00000000-0005-0000-0000-0000DE020000}"/>
    <cellStyle name="Normal 6 4 3 2" xfId="880" xr:uid="{00000000-0005-0000-0000-0000DF020000}"/>
    <cellStyle name="Normal 6 4 4" xfId="881" xr:uid="{00000000-0005-0000-0000-0000E0020000}"/>
    <cellStyle name="Normal 6 5" xfId="531" xr:uid="{00000000-0005-0000-0000-0000E1020000}"/>
    <cellStyle name="Normal 6 5 2" xfId="532" xr:uid="{00000000-0005-0000-0000-0000E2020000}"/>
    <cellStyle name="Normal 6 5 2 2" xfId="882" xr:uid="{00000000-0005-0000-0000-0000E3020000}"/>
    <cellStyle name="Normal 6 5 3" xfId="651" xr:uid="{00000000-0005-0000-0000-0000E4020000}"/>
    <cellStyle name="Normal 6 5 3 2" xfId="883" xr:uid="{00000000-0005-0000-0000-0000E5020000}"/>
    <cellStyle name="Normal 6 5 4" xfId="884" xr:uid="{00000000-0005-0000-0000-0000E6020000}"/>
    <cellStyle name="Normal 6 6" xfId="533" xr:uid="{00000000-0005-0000-0000-0000E7020000}"/>
    <cellStyle name="Normal 6 6 2" xfId="885" xr:uid="{00000000-0005-0000-0000-0000E8020000}"/>
    <cellStyle name="Normal 6 7" xfId="534" xr:uid="{00000000-0005-0000-0000-0000E9020000}"/>
    <cellStyle name="Normal 6 7 2" xfId="886" xr:uid="{00000000-0005-0000-0000-0000EA020000}"/>
    <cellStyle name="Normal 6 8" xfId="535" xr:uid="{00000000-0005-0000-0000-0000EB020000}"/>
    <cellStyle name="Normal 6 8 2" xfId="887" xr:uid="{00000000-0005-0000-0000-0000EC020000}"/>
    <cellStyle name="Normal 6 9" xfId="652" xr:uid="{00000000-0005-0000-0000-0000ED020000}"/>
    <cellStyle name="Normal 6 9 2" xfId="888" xr:uid="{00000000-0005-0000-0000-0000EE020000}"/>
    <cellStyle name="Normal 7" xfId="97" xr:uid="{00000000-0005-0000-0000-0000EF020000}"/>
    <cellStyle name="Normal 7 10" xfId="536" xr:uid="{00000000-0005-0000-0000-0000F0020000}"/>
    <cellStyle name="Normal 7 10 2" xfId="889" xr:uid="{00000000-0005-0000-0000-0000F1020000}"/>
    <cellStyle name="Normal 7 11" xfId="653" xr:uid="{00000000-0005-0000-0000-0000F2020000}"/>
    <cellStyle name="Normal 7 11 2" xfId="890" xr:uid="{00000000-0005-0000-0000-0000F3020000}"/>
    <cellStyle name="Normal 7 12" xfId="891" xr:uid="{00000000-0005-0000-0000-0000F4020000}"/>
    <cellStyle name="Normal 7 2" xfId="317" xr:uid="{00000000-0005-0000-0000-0000F5020000}"/>
    <cellStyle name="Normal 7 2 2" xfId="537" xr:uid="{00000000-0005-0000-0000-0000F6020000}"/>
    <cellStyle name="Normal 7 2 2 2" xfId="538" xr:uid="{00000000-0005-0000-0000-0000F7020000}"/>
    <cellStyle name="Normal 7 2 2 2 2" xfId="892" xr:uid="{00000000-0005-0000-0000-0000F8020000}"/>
    <cellStyle name="Normal 7 2 2 3" xfId="654" xr:uid="{00000000-0005-0000-0000-0000F9020000}"/>
    <cellStyle name="Normal 7 2 2 3 2" xfId="893" xr:uid="{00000000-0005-0000-0000-0000FA020000}"/>
    <cellStyle name="Normal 7 2 2 4" xfId="894" xr:uid="{00000000-0005-0000-0000-0000FB020000}"/>
    <cellStyle name="Normal 7 2 3" xfId="539" xr:uid="{00000000-0005-0000-0000-0000FC020000}"/>
    <cellStyle name="Normal 7 2 3 2" xfId="540" xr:uid="{00000000-0005-0000-0000-0000FD020000}"/>
    <cellStyle name="Normal 7 2 3 2 2" xfId="895" xr:uid="{00000000-0005-0000-0000-0000FE020000}"/>
    <cellStyle name="Normal 7 2 3 3" xfId="655" xr:uid="{00000000-0005-0000-0000-0000FF020000}"/>
    <cellStyle name="Normal 7 2 3 3 2" xfId="896" xr:uid="{00000000-0005-0000-0000-000000030000}"/>
    <cellStyle name="Normal 7 2 3 4" xfId="897" xr:uid="{00000000-0005-0000-0000-000001030000}"/>
    <cellStyle name="Normal 7 2 4" xfId="541" xr:uid="{00000000-0005-0000-0000-000002030000}"/>
    <cellStyle name="Normal 7 2 4 2" xfId="898" xr:uid="{00000000-0005-0000-0000-000003030000}"/>
    <cellStyle name="Normal 7 2 5" xfId="542" xr:uid="{00000000-0005-0000-0000-000004030000}"/>
    <cellStyle name="Normal 7 2 5 2" xfId="899" xr:uid="{00000000-0005-0000-0000-000005030000}"/>
    <cellStyle name="Normal 7 2 6" xfId="543" xr:uid="{00000000-0005-0000-0000-000006030000}"/>
    <cellStyle name="Normal 7 2 6 2" xfId="900" xr:uid="{00000000-0005-0000-0000-000007030000}"/>
    <cellStyle name="Normal 7 2 7" xfId="656" xr:uid="{00000000-0005-0000-0000-000008030000}"/>
    <cellStyle name="Normal 7 2 7 2" xfId="901" xr:uid="{00000000-0005-0000-0000-000009030000}"/>
    <cellStyle name="Normal 7 2 8" xfId="902" xr:uid="{00000000-0005-0000-0000-00000A030000}"/>
    <cellStyle name="Normal 7 3" xfId="318" xr:uid="{00000000-0005-0000-0000-00000B030000}"/>
    <cellStyle name="Normal 7 3 2" xfId="544" xr:uid="{00000000-0005-0000-0000-00000C030000}"/>
    <cellStyle name="Normal 7 3 2 2" xfId="545" xr:uid="{00000000-0005-0000-0000-00000D030000}"/>
    <cellStyle name="Normal 7 3 2 2 2" xfId="903" xr:uid="{00000000-0005-0000-0000-00000E030000}"/>
    <cellStyle name="Normal 7 3 2 3" xfId="657" xr:uid="{00000000-0005-0000-0000-00000F030000}"/>
    <cellStyle name="Normal 7 3 2 3 2" xfId="904" xr:uid="{00000000-0005-0000-0000-000010030000}"/>
    <cellStyle name="Normal 7 3 2 4" xfId="905" xr:uid="{00000000-0005-0000-0000-000011030000}"/>
    <cellStyle name="Normal 7 3 3" xfId="546" xr:uid="{00000000-0005-0000-0000-000012030000}"/>
    <cellStyle name="Normal 7 3 3 2" xfId="547" xr:uid="{00000000-0005-0000-0000-000013030000}"/>
    <cellStyle name="Normal 7 3 3 2 2" xfId="906" xr:uid="{00000000-0005-0000-0000-000014030000}"/>
    <cellStyle name="Normal 7 3 3 3" xfId="658" xr:uid="{00000000-0005-0000-0000-000015030000}"/>
    <cellStyle name="Normal 7 3 3 3 2" xfId="907" xr:uid="{00000000-0005-0000-0000-000016030000}"/>
    <cellStyle name="Normal 7 3 3 4" xfId="908" xr:uid="{00000000-0005-0000-0000-000017030000}"/>
    <cellStyle name="Normal 7 3 4" xfId="548" xr:uid="{00000000-0005-0000-0000-000018030000}"/>
    <cellStyle name="Normal 7 3 4 2" xfId="909" xr:uid="{00000000-0005-0000-0000-000019030000}"/>
    <cellStyle name="Normal 7 3 5" xfId="549" xr:uid="{00000000-0005-0000-0000-00001A030000}"/>
    <cellStyle name="Normal 7 3 5 2" xfId="910" xr:uid="{00000000-0005-0000-0000-00001B030000}"/>
    <cellStyle name="Normal 7 3 6" xfId="550" xr:uid="{00000000-0005-0000-0000-00001C030000}"/>
    <cellStyle name="Normal 7 3 6 2" xfId="911" xr:uid="{00000000-0005-0000-0000-00001D030000}"/>
    <cellStyle name="Normal 7 3 7" xfId="659" xr:uid="{00000000-0005-0000-0000-00001E030000}"/>
    <cellStyle name="Normal 7 3 7 2" xfId="912" xr:uid="{00000000-0005-0000-0000-00001F030000}"/>
    <cellStyle name="Normal 7 3 8" xfId="913" xr:uid="{00000000-0005-0000-0000-000020030000}"/>
    <cellStyle name="Normal 7 4" xfId="369" xr:uid="{00000000-0005-0000-0000-000021030000}"/>
    <cellStyle name="Normal 7 4 2" xfId="551" xr:uid="{00000000-0005-0000-0000-000022030000}"/>
    <cellStyle name="Normal 7 4 2 2" xfId="552" xr:uid="{00000000-0005-0000-0000-000023030000}"/>
    <cellStyle name="Normal 7 4 2 2 2" xfId="914" xr:uid="{00000000-0005-0000-0000-000024030000}"/>
    <cellStyle name="Normal 7 4 2 3" xfId="660" xr:uid="{00000000-0005-0000-0000-000025030000}"/>
    <cellStyle name="Normal 7 4 2 3 2" xfId="915" xr:uid="{00000000-0005-0000-0000-000026030000}"/>
    <cellStyle name="Normal 7 4 2 4" xfId="916" xr:uid="{00000000-0005-0000-0000-000027030000}"/>
    <cellStyle name="Normal 7 4 3" xfId="553" xr:uid="{00000000-0005-0000-0000-000028030000}"/>
    <cellStyle name="Normal 7 4 3 2" xfId="554" xr:uid="{00000000-0005-0000-0000-000029030000}"/>
    <cellStyle name="Normal 7 4 3 2 2" xfId="917" xr:uid="{00000000-0005-0000-0000-00002A030000}"/>
    <cellStyle name="Normal 7 4 3 3" xfId="661" xr:uid="{00000000-0005-0000-0000-00002B030000}"/>
    <cellStyle name="Normal 7 4 3 3 2" xfId="918" xr:uid="{00000000-0005-0000-0000-00002C030000}"/>
    <cellStyle name="Normal 7 4 3 4" xfId="919" xr:uid="{00000000-0005-0000-0000-00002D030000}"/>
    <cellStyle name="Normal 7 4 4" xfId="555" xr:uid="{00000000-0005-0000-0000-00002E030000}"/>
    <cellStyle name="Normal 7 4 4 2" xfId="920" xr:uid="{00000000-0005-0000-0000-00002F030000}"/>
    <cellStyle name="Normal 7 4 5" xfId="556" xr:uid="{00000000-0005-0000-0000-000030030000}"/>
    <cellStyle name="Normal 7 4 5 2" xfId="921" xr:uid="{00000000-0005-0000-0000-000031030000}"/>
    <cellStyle name="Normal 7 4 6" xfId="557" xr:uid="{00000000-0005-0000-0000-000032030000}"/>
    <cellStyle name="Normal 7 4 6 2" xfId="922" xr:uid="{00000000-0005-0000-0000-000033030000}"/>
    <cellStyle name="Normal 7 4 7" xfId="662" xr:uid="{00000000-0005-0000-0000-000034030000}"/>
    <cellStyle name="Normal 7 4 7 2" xfId="923" xr:uid="{00000000-0005-0000-0000-000035030000}"/>
    <cellStyle name="Normal 7 4 8" xfId="924" xr:uid="{00000000-0005-0000-0000-000036030000}"/>
    <cellStyle name="Normal 7 5" xfId="558" xr:uid="{00000000-0005-0000-0000-000037030000}"/>
    <cellStyle name="Normal 7 5 2" xfId="559" xr:uid="{00000000-0005-0000-0000-000038030000}"/>
    <cellStyle name="Normal 7 5 2 2" xfId="925" xr:uid="{00000000-0005-0000-0000-000039030000}"/>
    <cellStyle name="Normal 7 5 3" xfId="663" xr:uid="{00000000-0005-0000-0000-00003A030000}"/>
    <cellStyle name="Normal 7 5 3 2" xfId="926" xr:uid="{00000000-0005-0000-0000-00003B030000}"/>
    <cellStyle name="Normal 7 5 4" xfId="927" xr:uid="{00000000-0005-0000-0000-00003C030000}"/>
    <cellStyle name="Normal 7 6" xfId="560" xr:uid="{00000000-0005-0000-0000-00003D030000}"/>
    <cellStyle name="Normal 7 6 2" xfId="561" xr:uid="{00000000-0005-0000-0000-00003E030000}"/>
    <cellStyle name="Normal 7 6 2 2" xfId="928" xr:uid="{00000000-0005-0000-0000-00003F030000}"/>
    <cellStyle name="Normal 7 6 3" xfId="664" xr:uid="{00000000-0005-0000-0000-000040030000}"/>
    <cellStyle name="Normal 7 6 3 2" xfId="929" xr:uid="{00000000-0005-0000-0000-000041030000}"/>
    <cellStyle name="Normal 7 6 4" xfId="930" xr:uid="{00000000-0005-0000-0000-000042030000}"/>
    <cellStyle name="Normal 7 7" xfId="562" xr:uid="{00000000-0005-0000-0000-000043030000}"/>
    <cellStyle name="Normal 7 7 2" xfId="931" xr:uid="{00000000-0005-0000-0000-000044030000}"/>
    <cellStyle name="Normal 7 8" xfId="563" xr:uid="{00000000-0005-0000-0000-000045030000}"/>
    <cellStyle name="Normal 7 8 2" xfId="932" xr:uid="{00000000-0005-0000-0000-000046030000}"/>
    <cellStyle name="Normal 7 9" xfId="564" xr:uid="{00000000-0005-0000-0000-000047030000}"/>
    <cellStyle name="Normal 7 9 2" xfId="933" xr:uid="{00000000-0005-0000-0000-000048030000}"/>
    <cellStyle name="Normal 8" xfId="319" xr:uid="{00000000-0005-0000-0000-000049030000}"/>
    <cellStyle name="Normal 8 2" xfId="565" xr:uid="{00000000-0005-0000-0000-00004A030000}"/>
    <cellStyle name="Normal 8 2 2" xfId="566" xr:uid="{00000000-0005-0000-0000-00004B030000}"/>
    <cellStyle name="Normal 8 2 2 2" xfId="934" xr:uid="{00000000-0005-0000-0000-00004C030000}"/>
    <cellStyle name="Normal 8 2 3" xfId="665" xr:uid="{00000000-0005-0000-0000-00004D030000}"/>
    <cellStyle name="Normal 8 2 3 2" xfId="935" xr:uid="{00000000-0005-0000-0000-00004E030000}"/>
    <cellStyle name="Normal 8 2 4" xfId="936" xr:uid="{00000000-0005-0000-0000-00004F030000}"/>
    <cellStyle name="Normal 8 3" xfId="567" xr:uid="{00000000-0005-0000-0000-000050030000}"/>
    <cellStyle name="Normal 8 3 2" xfId="568" xr:uid="{00000000-0005-0000-0000-000051030000}"/>
    <cellStyle name="Normal 8 3 2 2" xfId="937" xr:uid="{00000000-0005-0000-0000-000052030000}"/>
    <cellStyle name="Normal 8 3 3" xfId="666" xr:uid="{00000000-0005-0000-0000-000053030000}"/>
    <cellStyle name="Normal 8 3 3 2" xfId="938" xr:uid="{00000000-0005-0000-0000-000054030000}"/>
    <cellStyle name="Normal 8 3 4" xfId="939" xr:uid="{00000000-0005-0000-0000-000055030000}"/>
    <cellStyle name="Normal 8 4" xfId="569" xr:uid="{00000000-0005-0000-0000-000056030000}"/>
    <cellStyle name="Normal 8 4 2" xfId="940" xr:uid="{00000000-0005-0000-0000-000057030000}"/>
    <cellStyle name="Normal 8 5" xfId="570" xr:uid="{00000000-0005-0000-0000-000058030000}"/>
    <cellStyle name="Normal 8 5 2" xfId="941" xr:uid="{00000000-0005-0000-0000-000059030000}"/>
    <cellStyle name="Normal 8 6" xfId="571" xr:uid="{00000000-0005-0000-0000-00005A030000}"/>
    <cellStyle name="Normal 8 6 2" xfId="942" xr:uid="{00000000-0005-0000-0000-00005B030000}"/>
    <cellStyle name="Normal 8 7" xfId="667" xr:uid="{00000000-0005-0000-0000-00005C030000}"/>
    <cellStyle name="Normal 8 7 2" xfId="943" xr:uid="{00000000-0005-0000-0000-00005D030000}"/>
    <cellStyle name="Normal 8 8" xfId="944" xr:uid="{00000000-0005-0000-0000-00005E030000}"/>
    <cellStyle name="Normal 9" xfId="367" xr:uid="{00000000-0005-0000-0000-00005F030000}"/>
    <cellStyle name="Notas 2" xfId="320" xr:uid="{00000000-0005-0000-0000-000060030000}"/>
    <cellStyle name="Notas 2 2" xfId="1030" xr:uid="{00000000-0005-0000-0000-000061030000}"/>
    <cellStyle name="Notas 3" xfId="321" xr:uid="{00000000-0005-0000-0000-000062030000}"/>
    <cellStyle name="Notas 3 2" xfId="1024" xr:uid="{00000000-0005-0000-0000-000063030000}"/>
    <cellStyle name="Note" xfId="163" xr:uid="{00000000-0005-0000-0000-000064030000}"/>
    <cellStyle name="Note 2" xfId="1022" xr:uid="{00000000-0005-0000-0000-000065030000}"/>
    <cellStyle name="Oculto" xfId="364" xr:uid="{00000000-0005-0000-0000-000066030000}"/>
    <cellStyle name="Otra hoja" xfId="365" xr:uid="{00000000-0005-0000-0000-000067030000}"/>
    <cellStyle name="Output" xfId="134" xr:uid="{00000000-0005-0000-0000-000068030000}"/>
    <cellStyle name="Output 2" xfId="1035" xr:uid="{00000000-0005-0000-0000-000069030000}"/>
    <cellStyle name="Percent" xfId="1038" builtinId="5"/>
    <cellStyle name="Percent 2" xfId="4" xr:uid="{00000000-0005-0000-0000-00006A030000}"/>
    <cellStyle name="Percent 2 2" xfId="8" xr:uid="{00000000-0005-0000-0000-00006B030000}"/>
    <cellStyle name="Percent 2 2 2" xfId="14" xr:uid="{00000000-0005-0000-0000-00006C030000}"/>
    <cellStyle name="Percent 2 2 2 2" xfId="26" xr:uid="{00000000-0005-0000-0000-00006D030000}"/>
    <cellStyle name="Percent 2 2 2 3" xfId="38" xr:uid="{00000000-0005-0000-0000-00006E030000}"/>
    <cellStyle name="Percent 2 2 2 4" xfId="50" xr:uid="{00000000-0005-0000-0000-00006F030000}"/>
    <cellStyle name="Percent 2 2 2 5" xfId="62" xr:uid="{00000000-0005-0000-0000-000070030000}"/>
    <cellStyle name="Percent 2 2 3" xfId="20" xr:uid="{00000000-0005-0000-0000-000071030000}"/>
    <cellStyle name="Percent 2 2 4" xfId="32" xr:uid="{00000000-0005-0000-0000-000072030000}"/>
    <cellStyle name="Percent 2 2 5" xfId="44" xr:uid="{00000000-0005-0000-0000-000073030000}"/>
    <cellStyle name="Percent 2 2 6" xfId="56" xr:uid="{00000000-0005-0000-0000-000074030000}"/>
    <cellStyle name="Percent 2 3" xfId="6" xr:uid="{00000000-0005-0000-0000-000075030000}"/>
    <cellStyle name="Percent 2 3 2" xfId="12" xr:uid="{00000000-0005-0000-0000-000076030000}"/>
    <cellStyle name="Percent 2 3 2 2" xfId="24" xr:uid="{00000000-0005-0000-0000-000077030000}"/>
    <cellStyle name="Percent 2 3 2 3" xfId="36" xr:uid="{00000000-0005-0000-0000-000078030000}"/>
    <cellStyle name="Percent 2 3 2 4" xfId="48" xr:uid="{00000000-0005-0000-0000-000079030000}"/>
    <cellStyle name="Percent 2 3 2 5" xfId="60" xr:uid="{00000000-0005-0000-0000-00007A030000}"/>
    <cellStyle name="Percent 2 3 3" xfId="18" xr:uid="{00000000-0005-0000-0000-00007B030000}"/>
    <cellStyle name="Percent 2 3 4" xfId="30" xr:uid="{00000000-0005-0000-0000-00007C030000}"/>
    <cellStyle name="Percent 2 3 5" xfId="42" xr:uid="{00000000-0005-0000-0000-00007D030000}"/>
    <cellStyle name="Percent 2 3 6" xfId="54" xr:uid="{00000000-0005-0000-0000-00007E030000}"/>
    <cellStyle name="Percent 2 4" xfId="10" xr:uid="{00000000-0005-0000-0000-00007F030000}"/>
    <cellStyle name="Percent 2 4 2" xfId="22" xr:uid="{00000000-0005-0000-0000-000080030000}"/>
    <cellStyle name="Percent 2 4 3" xfId="34" xr:uid="{00000000-0005-0000-0000-000081030000}"/>
    <cellStyle name="Percent 2 4 4" xfId="46" xr:uid="{00000000-0005-0000-0000-000082030000}"/>
    <cellStyle name="Percent 2 4 5" xfId="58" xr:uid="{00000000-0005-0000-0000-000083030000}"/>
    <cellStyle name="Percent 2 5" xfId="16" xr:uid="{00000000-0005-0000-0000-000084030000}"/>
    <cellStyle name="Percent 2 6" xfId="28" xr:uid="{00000000-0005-0000-0000-000085030000}"/>
    <cellStyle name="Percent 2 7" xfId="40" xr:uid="{00000000-0005-0000-0000-000086030000}"/>
    <cellStyle name="Percent 2 8" xfId="52" xr:uid="{00000000-0005-0000-0000-000087030000}"/>
    <cellStyle name="Percent 2 9" xfId="67" xr:uid="{00000000-0005-0000-0000-000088030000}"/>
    <cellStyle name="Porcentaje 2" xfId="63" xr:uid="{00000000-0005-0000-0000-00008A030000}"/>
    <cellStyle name="Porcentaje 3" xfId="76" xr:uid="{00000000-0005-0000-0000-00008B030000}"/>
    <cellStyle name="Porcentaje 4" xfId="77" xr:uid="{00000000-0005-0000-0000-00008C030000}"/>
    <cellStyle name="Porcentual 2" xfId="68" xr:uid="{00000000-0005-0000-0000-00008D030000}"/>
    <cellStyle name="Porcentual 2 2" xfId="135" xr:uid="{00000000-0005-0000-0000-00008E030000}"/>
    <cellStyle name="Porcentual 2 3" xfId="138" xr:uid="{00000000-0005-0000-0000-00008F030000}"/>
    <cellStyle name="Porcentual 3" xfId="139" xr:uid="{00000000-0005-0000-0000-000090030000}"/>
    <cellStyle name="Porcentual 3 2" xfId="572" xr:uid="{00000000-0005-0000-0000-000091030000}"/>
    <cellStyle name="Porcentual 3 3" xfId="573" xr:uid="{00000000-0005-0000-0000-000092030000}"/>
    <cellStyle name="Porcentual 4" xfId="171" xr:uid="{00000000-0005-0000-0000-000093030000}"/>
    <cellStyle name="Porcentual 4 2" xfId="322" xr:uid="{00000000-0005-0000-0000-000094030000}"/>
    <cellStyle name="Porcentual 4 2 2" xfId="574" xr:uid="{00000000-0005-0000-0000-000095030000}"/>
    <cellStyle name="Porcentual 4 2 2 2" xfId="575" xr:uid="{00000000-0005-0000-0000-000096030000}"/>
    <cellStyle name="Porcentual 4 2 2 2 2" xfId="945" xr:uid="{00000000-0005-0000-0000-000097030000}"/>
    <cellStyle name="Porcentual 4 2 2 3" xfId="668" xr:uid="{00000000-0005-0000-0000-000098030000}"/>
    <cellStyle name="Porcentual 4 2 2 3 2" xfId="946" xr:uid="{00000000-0005-0000-0000-000099030000}"/>
    <cellStyle name="Porcentual 4 2 2 4" xfId="947" xr:uid="{00000000-0005-0000-0000-00009A030000}"/>
    <cellStyle name="Porcentual 4 2 3" xfId="576" xr:uid="{00000000-0005-0000-0000-00009B030000}"/>
    <cellStyle name="Porcentual 4 2 3 2" xfId="577" xr:uid="{00000000-0005-0000-0000-00009C030000}"/>
    <cellStyle name="Porcentual 4 2 3 2 2" xfId="948" xr:uid="{00000000-0005-0000-0000-00009D030000}"/>
    <cellStyle name="Porcentual 4 2 3 3" xfId="669" xr:uid="{00000000-0005-0000-0000-00009E030000}"/>
    <cellStyle name="Porcentual 4 2 3 3 2" xfId="949" xr:uid="{00000000-0005-0000-0000-00009F030000}"/>
    <cellStyle name="Porcentual 4 2 3 4" xfId="950" xr:uid="{00000000-0005-0000-0000-0000A0030000}"/>
    <cellStyle name="Porcentual 4 2 4" xfId="578" xr:uid="{00000000-0005-0000-0000-0000A1030000}"/>
    <cellStyle name="Porcentual 4 2 4 2" xfId="951" xr:uid="{00000000-0005-0000-0000-0000A2030000}"/>
    <cellStyle name="Porcentual 4 2 5" xfId="579" xr:uid="{00000000-0005-0000-0000-0000A3030000}"/>
    <cellStyle name="Porcentual 4 2 5 2" xfId="952" xr:uid="{00000000-0005-0000-0000-0000A4030000}"/>
    <cellStyle name="Porcentual 4 2 6" xfId="580" xr:uid="{00000000-0005-0000-0000-0000A5030000}"/>
    <cellStyle name="Porcentual 4 2 6 2" xfId="953" xr:uid="{00000000-0005-0000-0000-0000A6030000}"/>
    <cellStyle name="Porcentual 4 2 7" xfId="670" xr:uid="{00000000-0005-0000-0000-0000A7030000}"/>
    <cellStyle name="Porcentual 4 2 7 2" xfId="954" xr:uid="{00000000-0005-0000-0000-0000A8030000}"/>
    <cellStyle name="Porcentual 4 2 8" xfId="955" xr:uid="{00000000-0005-0000-0000-0000A9030000}"/>
    <cellStyle name="Porcentual 4 3" xfId="581" xr:uid="{00000000-0005-0000-0000-0000AA030000}"/>
    <cellStyle name="Porcentual 4 3 2" xfId="582" xr:uid="{00000000-0005-0000-0000-0000AB030000}"/>
    <cellStyle name="Porcentual 4 3 2 2" xfId="956" xr:uid="{00000000-0005-0000-0000-0000AC030000}"/>
    <cellStyle name="Porcentual 4 3 3" xfId="671" xr:uid="{00000000-0005-0000-0000-0000AD030000}"/>
    <cellStyle name="Porcentual 4 3 3 2" xfId="957" xr:uid="{00000000-0005-0000-0000-0000AE030000}"/>
    <cellStyle name="Porcentual 4 3 4" xfId="958" xr:uid="{00000000-0005-0000-0000-0000AF030000}"/>
    <cellStyle name="Porcentual 4 4" xfId="583" xr:uid="{00000000-0005-0000-0000-0000B0030000}"/>
    <cellStyle name="Porcentual 4 4 2" xfId="584" xr:uid="{00000000-0005-0000-0000-0000B1030000}"/>
    <cellStyle name="Porcentual 4 4 2 2" xfId="959" xr:uid="{00000000-0005-0000-0000-0000B2030000}"/>
    <cellStyle name="Porcentual 4 4 3" xfId="672" xr:uid="{00000000-0005-0000-0000-0000B3030000}"/>
    <cellStyle name="Porcentual 4 4 3 2" xfId="960" xr:uid="{00000000-0005-0000-0000-0000B4030000}"/>
    <cellStyle name="Porcentual 4 4 4" xfId="961" xr:uid="{00000000-0005-0000-0000-0000B5030000}"/>
    <cellStyle name="Porcentual 4 5" xfId="585" xr:uid="{00000000-0005-0000-0000-0000B6030000}"/>
    <cellStyle name="Porcentual 4 5 2" xfId="962" xr:uid="{00000000-0005-0000-0000-0000B7030000}"/>
    <cellStyle name="Porcentual 4 6" xfId="586" xr:uid="{00000000-0005-0000-0000-0000B8030000}"/>
    <cellStyle name="Porcentual 4 6 2" xfId="963" xr:uid="{00000000-0005-0000-0000-0000B9030000}"/>
    <cellStyle name="Porcentual 4 7" xfId="587" xr:uid="{00000000-0005-0000-0000-0000BA030000}"/>
    <cellStyle name="Porcentual 4 7 2" xfId="964" xr:uid="{00000000-0005-0000-0000-0000BB030000}"/>
    <cellStyle name="Porcentual 4 8" xfId="673" xr:uid="{00000000-0005-0000-0000-0000BC030000}"/>
    <cellStyle name="Porcentual 4 8 2" xfId="965" xr:uid="{00000000-0005-0000-0000-0000BD030000}"/>
    <cellStyle name="Porcentual 4 9" xfId="966" xr:uid="{00000000-0005-0000-0000-0000BE030000}"/>
    <cellStyle name="Porcentual 5" xfId="172" xr:uid="{00000000-0005-0000-0000-0000BF030000}"/>
    <cellStyle name="Porcentual 5 2" xfId="588" xr:uid="{00000000-0005-0000-0000-0000C0030000}"/>
    <cellStyle name="Porcentual 5 2 2" xfId="589" xr:uid="{00000000-0005-0000-0000-0000C1030000}"/>
    <cellStyle name="Porcentual 5 2 2 2" xfId="967" xr:uid="{00000000-0005-0000-0000-0000C2030000}"/>
    <cellStyle name="Porcentual 5 2 3" xfId="674" xr:uid="{00000000-0005-0000-0000-0000C3030000}"/>
    <cellStyle name="Porcentual 5 2 3 2" xfId="968" xr:uid="{00000000-0005-0000-0000-0000C4030000}"/>
    <cellStyle name="Porcentual 5 2 4" xfId="969" xr:uid="{00000000-0005-0000-0000-0000C5030000}"/>
    <cellStyle name="Porcentual 5 3" xfId="590" xr:uid="{00000000-0005-0000-0000-0000C6030000}"/>
    <cellStyle name="Porcentual 5 3 2" xfId="591" xr:uid="{00000000-0005-0000-0000-0000C7030000}"/>
    <cellStyle name="Porcentual 5 3 2 2" xfId="970" xr:uid="{00000000-0005-0000-0000-0000C8030000}"/>
    <cellStyle name="Porcentual 5 3 3" xfId="675" xr:uid="{00000000-0005-0000-0000-0000C9030000}"/>
    <cellStyle name="Porcentual 5 3 3 2" xfId="971" xr:uid="{00000000-0005-0000-0000-0000CA030000}"/>
    <cellStyle name="Porcentual 5 3 4" xfId="972" xr:uid="{00000000-0005-0000-0000-0000CB030000}"/>
    <cellStyle name="Porcentual 5 4" xfId="592" xr:uid="{00000000-0005-0000-0000-0000CC030000}"/>
    <cellStyle name="Porcentual 5 4 2" xfId="973" xr:uid="{00000000-0005-0000-0000-0000CD030000}"/>
    <cellStyle name="Porcentual 5 5" xfId="593" xr:uid="{00000000-0005-0000-0000-0000CE030000}"/>
    <cellStyle name="Porcentual 5 5 2" xfId="974" xr:uid="{00000000-0005-0000-0000-0000CF030000}"/>
    <cellStyle name="Porcentual 5 6" xfId="594" xr:uid="{00000000-0005-0000-0000-0000D0030000}"/>
    <cellStyle name="Porcentual 5 6 2" xfId="975" xr:uid="{00000000-0005-0000-0000-0000D1030000}"/>
    <cellStyle name="Porcentual 5 7" xfId="676" xr:uid="{00000000-0005-0000-0000-0000D2030000}"/>
    <cellStyle name="Porcentual 5 7 2" xfId="976" xr:uid="{00000000-0005-0000-0000-0000D3030000}"/>
    <cellStyle name="Porcentual 5 8" xfId="977" xr:uid="{00000000-0005-0000-0000-0000D4030000}"/>
    <cellStyle name="Porcentual 6" xfId="349" xr:uid="{00000000-0005-0000-0000-0000D5030000}"/>
    <cellStyle name="Porcentual 6 2" xfId="595" xr:uid="{00000000-0005-0000-0000-0000D6030000}"/>
    <cellStyle name="Porcentual 6 2 2" xfId="596" xr:uid="{00000000-0005-0000-0000-0000D7030000}"/>
    <cellStyle name="Porcentual 6 2 2 2" xfId="978" xr:uid="{00000000-0005-0000-0000-0000D8030000}"/>
    <cellStyle name="Porcentual 6 2 3" xfId="677" xr:uid="{00000000-0005-0000-0000-0000D9030000}"/>
    <cellStyle name="Porcentual 6 2 3 2" xfId="979" xr:uid="{00000000-0005-0000-0000-0000DA030000}"/>
    <cellStyle name="Porcentual 6 2 4" xfId="980" xr:uid="{00000000-0005-0000-0000-0000DB030000}"/>
    <cellStyle name="Porcentual 6 3" xfId="597" xr:uid="{00000000-0005-0000-0000-0000DC030000}"/>
    <cellStyle name="Porcentual 6 3 2" xfId="598" xr:uid="{00000000-0005-0000-0000-0000DD030000}"/>
    <cellStyle name="Porcentual 6 3 2 2" xfId="981" xr:uid="{00000000-0005-0000-0000-0000DE030000}"/>
    <cellStyle name="Porcentual 6 3 3" xfId="678" xr:uid="{00000000-0005-0000-0000-0000DF030000}"/>
    <cellStyle name="Porcentual 6 3 3 2" xfId="982" xr:uid="{00000000-0005-0000-0000-0000E0030000}"/>
    <cellStyle name="Porcentual 6 3 4" xfId="983" xr:uid="{00000000-0005-0000-0000-0000E1030000}"/>
    <cellStyle name="Porcentual 6 4" xfId="599" xr:uid="{00000000-0005-0000-0000-0000E2030000}"/>
    <cellStyle name="Porcentual 6 4 2" xfId="984" xr:uid="{00000000-0005-0000-0000-0000E3030000}"/>
    <cellStyle name="Porcentual 6 5" xfId="600" xr:uid="{00000000-0005-0000-0000-0000E4030000}"/>
    <cellStyle name="Porcentual 6 5 2" xfId="985" xr:uid="{00000000-0005-0000-0000-0000E5030000}"/>
    <cellStyle name="Porcentual 6 6" xfId="601" xr:uid="{00000000-0005-0000-0000-0000E6030000}"/>
    <cellStyle name="Porcentual 6 6 2" xfId="986" xr:uid="{00000000-0005-0000-0000-0000E7030000}"/>
    <cellStyle name="Porcentual 6 7" xfId="679" xr:uid="{00000000-0005-0000-0000-0000E8030000}"/>
    <cellStyle name="Porcentual 6 7 2" xfId="987" xr:uid="{00000000-0005-0000-0000-0000E9030000}"/>
    <cellStyle name="Porcentual 6 8" xfId="988" xr:uid="{00000000-0005-0000-0000-0000EA030000}"/>
    <cellStyle name="Salida 2" xfId="323" xr:uid="{00000000-0005-0000-0000-0000EB030000}"/>
    <cellStyle name="Salida 2 2" xfId="1020" xr:uid="{00000000-0005-0000-0000-0000EC030000}"/>
    <cellStyle name="Salida 3" xfId="324" xr:uid="{00000000-0005-0000-0000-0000ED030000}"/>
    <cellStyle name="Salida 3 2" xfId="1029" xr:uid="{00000000-0005-0000-0000-0000EE030000}"/>
    <cellStyle name="Salida 4" xfId="325" xr:uid="{00000000-0005-0000-0000-0000EF030000}"/>
    <cellStyle name="Salida 4 2" xfId="1019" xr:uid="{00000000-0005-0000-0000-0000F0030000}"/>
    <cellStyle name="Texto de advertencia 2" xfId="326" xr:uid="{00000000-0005-0000-0000-0000F1030000}"/>
    <cellStyle name="Texto de advertencia 3" xfId="327" xr:uid="{00000000-0005-0000-0000-0000F2030000}"/>
    <cellStyle name="Texto explicativo 2" xfId="328" xr:uid="{00000000-0005-0000-0000-0000F3030000}"/>
    <cellStyle name="Texto explicativo 3" xfId="329" xr:uid="{00000000-0005-0000-0000-0000F4030000}"/>
    <cellStyle name="Texto explicativo 4" xfId="330" xr:uid="{00000000-0005-0000-0000-0000F5030000}"/>
    <cellStyle name="Title" xfId="136" xr:uid="{00000000-0005-0000-0000-0000F6030000}"/>
    <cellStyle name="Título 1 2" xfId="331" xr:uid="{00000000-0005-0000-0000-0000F7030000}"/>
    <cellStyle name="Título 1 3" xfId="332" xr:uid="{00000000-0005-0000-0000-0000F8030000}"/>
    <cellStyle name="Título 1 4" xfId="333" xr:uid="{00000000-0005-0000-0000-0000F9030000}"/>
    <cellStyle name="Título 2 2" xfId="334" xr:uid="{00000000-0005-0000-0000-0000FA030000}"/>
    <cellStyle name="Título 2 3" xfId="335" xr:uid="{00000000-0005-0000-0000-0000FB030000}"/>
    <cellStyle name="Título 2 4" xfId="336" xr:uid="{00000000-0005-0000-0000-0000FC030000}"/>
    <cellStyle name="Título 3 2" xfId="337" xr:uid="{00000000-0005-0000-0000-0000FD030000}"/>
    <cellStyle name="Título 3 3" xfId="338" xr:uid="{00000000-0005-0000-0000-0000FE030000}"/>
    <cellStyle name="Título 3 4" xfId="339" xr:uid="{00000000-0005-0000-0000-0000FF030000}"/>
    <cellStyle name="Título 4" xfId="340" xr:uid="{00000000-0005-0000-0000-000000040000}"/>
    <cellStyle name="Título 5" xfId="341" xr:uid="{00000000-0005-0000-0000-000001040000}"/>
    <cellStyle name="Título 6" xfId="342" xr:uid="{00000000-0005-0000-0000-000002040000}"/>
    <cellStyle name="Total 2" xfId="343" xr:uid="{00000000-0005-0000-0000-000003040000}"/>
    <cellStyle name="Total 2 2" xfId="1023" xr:uid="{00000000-0005-0000-0000-000004040000}"/>
    <cellStyle name="Total 3" xfId="344" xr:uid="{00000000-0005-0000-0000-000005040000}"/>
    <cellStyle name="Total 3 2" xfId="1028" xr:uid="{00000000-0005-0000-0000-000006040000}"/>
    <cellStyle name="Total 4" xfId="345" xr:uid="{00000000-0005-0000-0000-000007040000}"/>
    <cellStyle name="Total 4 2" xfId="1018" xr:uid="{00000000-0005-0000-0000-000008040000}"/>
    <cellStyle name="Total 5" xfId="346" xr:uid="{00000000-0005-0000-0000-000009040000}"/>
    <cellStyle name="Total 5 2" xfId="1027" xr:uid="{00000000-0005-0000-0000-00000A040000}"/>
    <cellStyle name="Total 6" xfId="347" xr:uid="{00000000-0005-0000-0000-00000B040000}"/>
    <cellStyle name="Total 6 2" xfId="1017" xr:uid="{00000000-0005-0000-0000-00000C040000}"/>
    <cellStyle name="Total 7" xfId="102" xr:uid="{00000000-0005-0000-0000-00000D040000}"/>
    <cellStyle name="Total 7 2" xfId="1026" xr:uid="{00000000-0005-0000-0000-00000E040000}"/>
    <cellStyle name="Warning Text" xfId="164" xr:uid="{00000000-0005-0000-0000-00000F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Dimensionamiento económico de conductores</a:t>
            </a:r>
          </a:p>
        </c:rich>
      </c:tx>
      <c:overlay val="0"/>
    </c:title>
    <c:autoTitleDeleted val="0"/>
    <c:plotArea>
      <c:layout/>
      <c:lineChart>
        <c:grouping val="standard"/>
        <c:varyColors val="0"/>
        <c:ser>
          <c:idx val="1"/>
          <c:order val="1"/>
          <c:tx>
            <c:v>Costo inicial</c:v>
          </c:tx>
          <c:cat>
            <c:strRef>
              <c:f>Resultado!$C$5:$C$27</c:f>
              <c:strCache>
                <c:ptCount val="10"/>
                <c:pt idx="0">
                  <c:v>4</c:v>
                </c:pt>
                <c:pt idx="1">
                  <c:v>2</c:v>
                </c:pt>
                <c:pt idx="2">
                  <c:v>1/0</c:v>
                </c:pt>
                <c:pt idx="3">
                  <c:v>2/0</c:v>
                </c:pt>
                <c:pt idx="4">
                  <c:v>3/0</c:v>
                </c:pt>
                <c:pt idx="5">
                  <c:v>4/0</c:v>
                </c:pt>
                <c:pt idx="6">
                  <c:v>266</c:v>
                </c:pt>
                <c:pt idx="7">
                  <c:v>336</c:v>
                </c:pt>
                <c:pt idx="8">
                  <c:v>477</c:v>
                </c:pt>
                <c:pt idx="9">
                  <c:v>795</c:v>
                </c:pt>
              </c:strCache>
            </c:strRef>
          </c:cat>
          <c:val>
            <c:numRef>
              <c:f>Resultado!$E$5:$E$27</c:f>
              <c:numCache>
                <c:formatCode>_("$"* #,##0.00_);_("$"* \(#,##0.00\);_("$"* "-"??_);_(@_)</c:formatCode>
                <c:ptCount val="10"/>
                <c:pt idx="0">
                  <c:v>26884000.000000004</c:v>
                </c:pt>
                <c:pt idx="1">
                  <c:v>46062016</c:v>
                </c:pt>
                <c:pt idx="2">
                  <c:v>69889248</c:v>
                </c:pt>
                <c:pt idx="3">
                  <c:v>84127472</c:v>
                </c:pt>
                <c:pt idx="4">
                  <c:v>100109152.00000001</c:v>
                </c:pt>
                <c:pt idx="5">
                  <c:v>117834288.00000001</c:v>
                </c:pt>
                <c:pt idx="6">
                  <c:v>140789792</c:v>
                </c:pt>
                <c:pt idx="7">
                  <c:v>163454720</c:v>
                </c:pt>
                <c:pt idx="8">
                  <c:v>203554208.00000003</c:v>
                </c:pt>
                <c:pt idx="9">
                  <c:v>276198208</c:v>
                </c:pt>
              </c:numCache>
            </c:numRef>
          </c:val>
          <c:smooth val="0"/>
          <c:extLst>
            <c:ext xmlns:c16="http://schemas.microsoft.com/office/drawing/2014/chart" uri="{C3380CC4-5D6E-409C-BE32-E72D297353CC}">
              <c16:uniqueId val="{00000000-1540-4A41-8A49-9DDC9FC8B42F}"/>
            </c:ext>
          </c:extLst>
        </c:ser>
        <c:ser>
          <c:idx val="0"/>
          <c:order val="0"/>
          <c:tx>
            <c:v>Costso operativos</c:v>
          </c:tx>
          <c:cat>
            <c:strRef>
              <c:f>Resultado!$C$5:$C$27</c:f>
              <c:strCache>
                <c:ptCount val="10"/>
                <c:pt idx="0">
                  <c:v>4</c:v>
                </c:pt>
                <c:pt idx="1">
                  <c:v>2</c:v>
                </c:pt>
                <c:pt idx="2">
                  <c:v>1/0</c:v>
                </c:pt>
                <c:pt idx="3">
                  <c:v>2/0</c:v>
                </c:pt>
                <c:pt idx="4">
                  <c:v>3/0</c:v>
                </c:pt>
                <c:pt idx="5">
                  <c:v>4/0</c:v>
                </c:pt>
                <c:pt idx="6">
                  <c:v>266</c:v>
                </c:pt>
                <c:pt idx="7">
                  <c:v>336</c:v>
                </c:pt>
                <c:pt idx="8">
                  <c:v>477</c:v>
                </c:pt>
                <c:pt idx="9">
                  <c:v>795</c:v>
                </c:pt>
              </c:strCache>
            </c:strRef>
          </c:cat>
          <c:val>
            <c:numRef>
              <c:f>Resultado!$F$5:$F$27</c:f>
              <c:numCache>
                <c:formatCode>_("$"* #,##0.00_);_("$"* \(#,##0.00\);_("$"* "-"??_);_(@_)</c:formatCode>
                <c:ptCount val="10"/>
                <c:pt idx="0">
                  <c:v>25840738.938474901</c:v>
                </c:pt>
                <c:pt idx="1">
                  <c:v>16240426.834612405</c:v>
                </c:pt>
                <c:pt idx="2">
                  <c:v>10207158.633815879</c:v>
                </c:pt>
                <c:pt idx="3">
                  <c:v>8106255.9471172737</c:v>
                </c:pt>
                <c:pt idx="4">
                  <c:v>6428932.1383261262</c:v>
                </c:pt>
                <c:pt idx="5">
                  <c:v>5096297.1585485004</c:v>
                </c:pt>
                <c:pt idx="6">
                  <c:v>4082863.4535263525</c:v>
                </c:pt>
                <c:pt idx="7">
                  <c:v>3241774.163010966</c:v>
                </c:pt>
                <c:pt idx="8">
                  <c:v>2285384.0318044359</c:v>
                </c:pt>
                <c:pt idx="9">
                  <c:v>1370259.4646347361</c:v>
                </c:pt>
              </c:numCache>
            </c:numRef>
          </c:val>
          <c:smooth val="0"/>
          <c:extLst>
            <c:ext xmlns:c16="http://schemas.microsoft.com/office/drawing/2014/chart" uri="{C3380CC4-5D6E-409C-BE32-E72D297353CC}">
              <c16:uniqueId val="{00000001-1540-4A41-8A49-9DDC9FC8B42F}"/>
            </c:ext>
          </c:extLst>
        </c:ser>
        <c:ser>
          <c:idx val="2"/>
          <c:order val="2"/>
          <c:tx>
            <c:v>Costo Total</c:v>
          </c:tx>
          <c:cat>
            <c:strRef>
              <c:f>Resultado!$C$5:$C$27</c:f>
              <c:strCache>
                <c:ptCount val="10"/>
                <c:pt idx="0">
                  <c:v>4</c:v>
                </c:pt>
                <c:pt idx="1">
                  <c:v>2</c:v>
                </c:pt>
                <c:pt idx="2">
                  <c:v>1/0</c:v>
                </c:pt>
                <c:pt idx="3">
                  <c:v>2/0</c:v>
                </c:pt>
                <c:pt idx="4">
                  <c:v>3/0</c:v>
                </c:pt>
                <c:pt idx="5">
                  <c:v>4/0</c:v>
                </c:pt>
                <c:pt idx="6">
                  <c:v>266</c:v>
                </c:pt>
                <c:pt idx="7">
                  <c:v>336</c:v>
                </c:pt>
                <c:pt idx="8">
                  <c:v>477</c:v>
                </c:pt>
                <c:pt idx="9">
                  <c:v>795</c:v>
                </c:pt>
              </c:strCache>
            </c:strRef>
          </c:cat>
          <c:val>
            <c:numRef>
              <c:f>Resultado!$D$5:$D$27</c:f>
              <c:numCache>
                <c:formatCode>_("$"* #,##0.00_);_("$"* \(#,##0.00\);_("$"* "-"??_);_(@_)</c:formatCode>
                <c:ptCount val="10"/>
                <c:pt idx="0">
                  <c:v>52724738.938474908</c:v>
                </c:pt>
                <c:pt idx="1">
                  <c:v>62302442.834612407</c:v>
                </c:pt>
                <c:pt idx="2">
                  <c:v>80096406.633815885</c:v>
                </c:pt>
                <c:pt idx="3">
                  <c:v>92233727.947117269</c:v>
                </c:pt>
                <c:pt idx="4">
                  <c:v>106538084.13832614</c:v>
                </c:pt>
                <c:pt idx="5">
                  <c:v>122930585.15854852</c:v>
                </c:pt>
                <c:pt idx="6">
                  <c:v>144872655.45352635</c:v>
                </c:pt>
                <c:pt idx="7">
                  <c:v>166696494.16301095</c:v>
                </c:pt>
                <c:pt idx="8">
                  <c:v>205839592.03180447</c:v>
                </c:pt>
                <c:pt idx="9">
                  <c:v>277568467.46463472</c:v>
                </c:pt>
              </c:numCache>
            </c:numRef>
          </c:val>
          <c:smooth val="0"/>
          <c:extLst>
            <c:ext xmlns:c16="http://schemas.microsoft.com/office/drawing/2014/chart" uri="{C3380CC4-5D6E-409C-BE32-E72D297353CC}">
              <c16:uniqueId val="{00000000-177E-4B96-93D1-28465643D9C5}"/>
            </c:ext>
          </c:extLst>
        </c:ser>
        <c:dLbls>
          <c:showLegendKey val="0"/>
          <c:showVal val="0"/>
          <c:showCatName val="0"/>
          <c:showSerName val="0"/>
          <c:showPercent val="0"/>
          <c:showBubbleSize val="0"/>
        </c:dLbls>
        <c:marker val="1"/>
        <c:smooth val="0"/>
        <c:axId val="139925376"/>
        <c:axId val="140136448"/>
      </c:lineChart>
      <c:catAx>
        <c:axId val="139925376"/>
        <c:scaling>
          <c:orientation val="minMax"/>
        </c:scaling>
        <c:delete val="0"/>
        <c:axPos val="b"/>
        <c:title>
          <c:tx>
            <c:rich>
              <a:bodyPr/>
              <a:lstStyle/>
              <a:p>
                <a:pPr>
                  <a:defRPr/>
                </a:pPr>
                <a:r>
                  <a:rPr lang="es-CO"/>
                  <a:t>Calibre (AWG / </a:t>
                </a:r>
                <a:r>
                  <a:rPr lang="es-CO" baseline="0"/>
                  <a:t> KCMIL)</a:t>
                </a:r>
                <a:endParaRPr lang="es-CO"/>
              </a:p>
            </c:rich>
          </c:tx>
          <c:overlay val="0"/>
        </c:title>
        <c:numFmt formatCode="General" sourceLinked="1"/>
        <c:majorTickMark val="none"/>
        <c:minorTickMark val="none"/>
        <c:tickLblPos val="nextTo"/>
        <c:crossAx val="140136448"/>
        <c:crosses val="autoZero"/>
        <c:auto val="1"/>
        <c:lblAlgn val="ctr"/>
        <c:lblOffset val="100"/>
        <c:noMultiLvlLbl val="0"/>
      </c:catAx>
      <c:valAx>
        <c:axId val="140136448"/>
        <c:scaling>
          <c:orientation val="minMax"/>
        </c:scaling>
        <c:delete val="0"/>
        <c:axPos val="l"/>
        <c:majorGridlines/>
        <c:title>
          <c:tx>
            <c:rich>
              <a:bodyPr/>
              <a:lstStyle/>
              <a:p>
                <a:pPr>
                  <a:defRPr/>
                </a:pPr>
                <a:r>
                  <a:rPr lang="es-CO"/>
                  <a:t>Costos</a:t>
                </a:r>
                <a:r>
                  <a:rPr lang="es-CO" baseline="0"/>
                  <a:t> ($)</a:t>
                </a:r>
                <a:endParaRPr lang="es-CO"/>
              </a:p>
            </c:rich>
          </c:tx>
          <c:overlay val="0"/>
        </c:title>
        <c:numFmt formatCode="_(&quot;$&quot;* #,##0.00_);_(&quot;$&quot;* \(#,##0.00\);_(&quot;$&quot;* &quot;-&quot;??_);_(@_)" sourceLinked="1"/>
        <c:majorTickMark val="out"/>
        <c:minorTickMark val="none"/>
        <c:tickLblPos val="nextTo"/>
        <c:crossAx val="1399253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38098</xdr:colOff>
      <xdr:row>1</xdr:row>
      <xdr:rowOff>28575</xdr:rowOff>
    </xdr:from>
    <xdr:to>
      <xdr:col>20</xdr:col>
      <xdr:colOff>57150</xdr:colOff>
      <xdr:row>37</xdr:row>
      <xdr:rowOff>66676</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39997558519241921"/>
  </sheetPr>
  <dimension ref="B2:U218"/>
  <sheetViews>
    <sheetView showGridLines="0" tabSelected="1" zoomScaleNormal="100" workbookViewId="0">
      <selection activeCell="V9" sqref="V9"/>
    </sheetView>
  </sheetViews>
  <sheetFormatPr defaultColWidth="11.42578125" defaultRowHeight="15" x14ac:dyDescent="0.25"/>
  <sheetData>
    <row r="2" spans="2:21" ht="20.25" x14ac:dyDescent="0.3">
      <c r="B2" s="126" t="s">
        <v>87</v>
      </c>
      <c r="C2" s="126"/>
      <c r="D2" s="126"/>
      <c r="E2" s="126"/>
      <c r="F2" s="126"/>
      <c r="G2" s="126"/>
      <c r="H2" s="126"/>
      <c r="I2" s="126"/>
      <c r="J2" s="126"/>
      <c r="K2" s="126"/>
      <c r="L2" s="126"/>
      <c r="M2" s="126"/>
      <c r="N2" s="126"/>
      <c r="O2" s="126"/>
      <c r="P2" s="126"/>
      <c r="Q2" s="126"/>
      <c r="R2" s="126"/>
      <c r="S2" s="126"/>
      <c r="T2" s="126"/>
      <c r="U2" s="126"/>
    </row>
    <row r="3" spans="2:21" ht="15" customHeight="1" x14ac:dyDescent="0.25">
      <c r="B3" s="127" t="s">
        <v>116</v>
      </c>
      <c r="C3" s="127"/>
      <c r="D3" s="127"/>
      <c r="E3" s="127"/>
      <c r="F3" s="127"/>
      <c r="G3" s="127"/>
      <c r="H3" s="127"/>
      <c r="I3" s="127"/>
      <c r="J3" s="127"/>
      <c r="K3" s="127"/>
      <c r="L3" s="127"/>
      <c r="M3" s="127"/>
      <c r="N3" s="127"/>
      <c r="O3" s="127"/>
      <c r="P3" s="127"/>
      <c r="Q3" s="127"/>
      <c r="R3" s="127"/>
      <c r="S3" s="127"/>
      <c r="T3" s="127"/>
      <c r="U3" s="127"/>
    </row>
    <row r="4" spans="2:21" x14ac:dyDescent="0.25">
      <c r="B4" s="127"/>
      <c r="C4" s="127"/>
      <c r="D4" s="127"/>
      <c r="E4" s="127"/>
      <c r="F4" s="127"/>
      <c r="G4" s="127"/>
      <c r="H4" s="127"/>
      <c r="I4" s="127"/>
      <c r="J4" s="127"/>
      <c r="K4" s="127"/>
      <c r="L4" s="127"/>
      <c r="M4" s="127"/>
      <c r="N4" s="127"/>
      <c r="O4" s="127"/>
      <c r="P4" s="127"/>
      <c r="Q4" s="127"/>
      <c r="R4" s="127"/>
      <c r="S4" s="127"/>
      <c r="T4" s="127"/>
      <c r="U4" s="127"/>
    </row>
    <row r="5" spans="2:21" x14ac:dyDescent="0.25">
      <c r="B5" s="127"/>
      <c r="C5" s="127"/>
      <c r="D5" s="127"/>
      <c r="E5" s="127"/>
      <c r="F5" s="127"/>
      <c r="G5" s="127"/>
      <c r="H5" s="127"/>
      <c r="I5" s="127"/>
      <c r="J5" s="127"/>
      <c r="K5" s="127"/>
      <c r="L5" s="127"/>
      <c r="M5" s="127"/>
      <c r="N5" s="127"/>
      <c r="O5" s="127"/>
      <c r="P5" s="127"/>
      <c r="Q5" s="127"/>
      <c r="R5" s="127"/>
      <c r="S5" s="127"/>
      <c r="T5" s="127"/>
      <c r="U5" s="127"/>
    </row>
    <row r="6" spans="2:21" x14ac:dyDescent="0.25">
      <c r="B6" s="127"/>
      <c r="C6" s="127"/>
      <c r="D6" s="127"/>
      <c r="E6" s="127"/>
      <c r="F6" s="127"/>
      <c r="G6" s="127"/>
      <c r="H6" s="127"/>
      <c r="I6" s="127"/>
      <c r="J6" s="127"/>
      <c r="K6" s="127"/>
      <c r="L6" s="127"/>
      <c r="M6" s="127"/>
      <c r="N6" s="127"/>
      <c r="O6" s="127"/>
      <c r="P6" s="127"/>
      <c r="Q6" s="127"/>
      <c r="R6" s="127"/>
      <c r="S6" s="127"/>
      <c r="T6" s="127"/>
      <c r="U6" s="127"/>
    </row>
    <row r="7" spans="2:21" x14ac:dyDescent="0.25">
      <c r="B7" s="127"/>
      <c r="C7" s="127"/>
      <c r="D7" s="127"/>
      <c r="E7" s="127"/>
      <c r="F7" s="127"/>
      <c r="G7" s="127"/>
      <c r="H7" s="127"/>
      <c r="I7" s="127"/>
      <c r="J7" s="127"/>
      <c r="K7" s="127"/>
      <c r="L7" s="127"/>
      <c r="M7" s="127"/>
      <c r="N7" s="127"/>
      <c r="O7" s="127"/>
      <c r="P7" s="127"/>
      <c r="Q7" s="127"/>
      <c r="R7" s="127"/>
      <c r="S7" s="127"/>
      <c r="T7" s="127"/>
      <c r="U7" s="127"/>
    </row>
    <row r="8" spans="2:21" x14ac:dyDescent="0.25">
      <c r="B8" s="127"/>
      <c r="C8" s="127"/>
      <c r="D8" s="127"/>
      <c r="E8" s="127"/>
      <c r="F8" s="127"/>
      <c r="G8" s="127"/>
      <c r="H8" s="127"/>
      <c r="I8" s="127"/>
      <c r="J8" s="127"/>
      <c r="K8" s="127"/>
      <c r="L8" s="127"/>
      <c r="M8" s="127"/>
      <c r="N8" s="127"/>
      <c r="O8" s="127"/>
      <c r="P8" s="127"/>
      <c r="Q8" s="127"/>
      <c r="R8" s="127"/>
      <c r="S8" s="127"/>
      <c r="T8" s="127"/>
      <c r="U8" s="127"/>
    </row>
    <row r="9" spans="2:21" x14ac:dyDescent="0.25">
      <c r="B9" s="127"/>
      <c r="C9" s="127"/>
      <c r="D9" s="127"/>
      <c r="E9" s="127"/>
      <c r="F9" s="127"/>
      <c r="G9" s="127"/>
      <c r="H9" s="127"/>
      <c r="I9" s="127"/>
      <c r="J9" s="127"/>
      <c r="K9" s="127"/>
      <c r="L9" s="127"/>
      <c r="M9" s="127"/>
      <c r="N9" s="127"/>
      <c r="O9" s="127"/>
      <c r="P9" s="127"/>
      <c r="Q9" s="127"/>
      <c r="R9" s="127"/>
      <c r="S9" s="127"/>
      <c r="T9" s="127"/>
      <c r="U9" s="127"/>
    </row>
    <row r="10" spans="2:21" x14ac:dyDescent="0.25">
      <c r="B10" s="127"/>
      <c r="C10" s="127"/>
      <c r="D10" s="127"/>
      <c r="E10" s="127"/>
      <c r="F10" s="127"/>
      <c r="G10" s="127"/>
      <c r="H10" s="127"/>
      <c r="I10" s="127"/>
      <c r="J10" s="127"/>
      <c r="K10" s="127"/>
      <c r="L10" s="127"/>
      <c r="M10" s="127"/>
      <c r="N10" s="127"/>
      <c r="O10" s="127"/>
      <c r="P10" s="127"/>
      <c r="Q10" s="127"/>
      <c r="R10" s="127"/>
      <c r="S10" s="127"/>
      <c r="T10" s="127"/>
      <c r="U10" s="127"/>
    </row>
    <row r="11" spans="2:21" x14ac:dyDescent="0.25">
      <c r="B11" s="127"/>
      <c r="C11" s="127"/>
      <c r="D11" s="127"/>
      <c r="E11" s="127"/>
      <c r="F11" s="127"/>
      <c r="G11" s="127"/>
      <c r="H11" s="127"/>
      <c r="I11" s="127"/>
      <c r="J11" s="127"/>
      <c r="K11" s="127"/>
      <c r="L11" s="127"/>
      <c r="M11" s="127"/>
      <c r="N11" s="127"/>
      <c r="O11" s="127"/>
      <c r="P11" s="127"/>
      <c r="Q11" s="127"/>
      <c r="R11" s="127"/>
      <c r="S11" s="127"/>
      <c r="T11" s="127"/>
      <c r="U11" s="127"/>
    </row>
    <row r="12" spans="2:21" x14ac:dyDescent="0.25">
      <c r="B12" s="127"/>
      <c r="C12" s="127"/>
      <c r="D12" s="127"/>
      <c r="E12" s="127"/>
      <c r="F12" s="127"/>
      <c r="G12" s="127"/>
      <c r="H12" s="127"/>
      <c r="I12" s="127"/>
      <c r="J12" s="127"/>
      <c r="K12" s="127"/>
      <c r="L12" s="127"/>
      <c r="M12" s="127"/>
      <c r="N12" s="127"/>
      <c r="O12" s="127"/>
      <c r="P12" s="127"/>
      <c r="Q12" s="127"/>
      <c r="R12" s="127"/>
      <c r="S12" s="127"/>
      <c r="T12" s="127"/>
      <c r="U12" s="127"/>
    </row>
    <row r="13" spans="2:21" x14ac:dyDescent="0.25">
      <c r="B13" s="127"/>
      <c r="C13" s="127"/>
      <c r="D13" s="127"/>
      <c r="E13" s="127"/>
      <c r="F13" s="127"/>
      <c r="G13" s="127"/>
      <c r="H13" s="127"/>
      <c r="I13" s="127"/>
      <c r="J13" s="127"/>
      <c r="K13" s="127"/>
      <c r="L13" s="127"/>
      <c r="M13" s="127"/>
      <c r="N13" s="127"/>
      <c r="O13" s="127"/>
      <c r="P13" s="127"/>
      <c r="Q13" s="127"/>
      <c r="R13" s="127"/>
      <c r="S13" s="127"/>
      <c r="T13" s="127"/>
      <c r="U13" s="127"/>
    </row>
    <row r="14" spans="2:21" x14ac:dyDescent="0.25">
      <c r="B14" s="127"/>
      <c r="C14" s="127"/>
      <c r="D14" s="127"/>
      <c r="E14" s="127"/>
      <c r="F14" s="127"/>
      <c r="G14" s="127"/>
      <c r="H14" s="127"/>
      <c r="I14" s="127"/>
      <c r="J14" s="127"/>
      <c r="K14" s="127"/>
      <c r="L14" s="127"/>
      <c r="M14" s="127"/>
      <c r="N14" s="127"/>
      <c r="O14" s="127"/>
      <c r="P14" s="127"/>
      <c r="Q14" s="127"/>
      <c r="R14" s="127"/>
      <c r="S14" s="127"/>
      <c r="T14" s="127"/>
      <c r="U14" s="127"/>
    </row>
    <row r="15" spans="2:21" x14ac:dyDescent="0.25">
      <c r="B15" s="127"/>
      <c r="C15" s="127"/>
      <c r="D15" s="127"/>
      <c r="E15" s="127"/>
      <c r="F15" s="127"/>
      <c r="G15" s="127"/>
      <c r="H15" s="127"/>
      <c r="I15" s="127"/>
      <c r="J15" s="127"/>
      <c r="K15" s="127"/>
      <c r="L15" s="127"/>
      <c r="M15" s="127"/>
      <c r="N15" s="127"/>
      <c r="O15" s="127"/>
      <c r="P15" s="127"/>
      <c r="Q15" s="127"/>
      <c r="R15" s="127"/>
      <c r="S15" s="127"/>
      <c r="T15" s="127"/>
      <c r="U15" s="127"/>
    </row>
    <row r="16" spans="2:21" x14ac:dyDescent="0.25">
      <c r="B16" s="127"/>
      <c r="C16" s="127"/>
      <c r="D16" s="127"/>
      <c r="E16" s="127"/>
      <c r="F16" s="127"/>
      <c r="G16" s="127"/>
      <c r="H16" s="127"/>
      <c r="I16" s="127"/>
      <c r="J16" s="127"/>
      <c r="K16" s="127"/>
      <c r="L16" s="127"/>
      <c r="M16" s="127"/>
      <c r="N16" s="127"/>
      <c r="O16" s="127"/>
      <c r="P16" s="127"/>
      <c r="Q16" s="127"/>
      <c r="R16" s="127"/>
      <c r="S16" s="127"/>
      <c r="T16" s="127"/>
      <c r="U16" s="127"/>
    </row>
    <row r="17" spans="2:21" x14ac:dyDescent="0.25">
      <c r="B17" s="127"/>
      <c r="C17" s="127"/>
      <c r="D17" s="127"/>
      <c r="E17" s="127"/>
      <c r="F17" s="127"/>
      <c r="G17" s="127"/>
      <c r="H17" s="127"/>
      <c r="I17" s="127"/>
      <c r="J17" s="127"/>
      <c r="K17" s="127"/>
      <c r="L17" s="127"/>
      <c r="M17" s="127"/>
      <c r="N17" s="127"/>
      <c r="O17" s="127"/>
      <c r="P17" s="127"/>
      <c r="Q17" s="127"/>
      <c r="R17" s="127"/>
      <c r="S17" s="127"/>
      <c r="T17" s="127"/>
      <c r="U17" s="127"/>
    </row>
    <row r="18" spans="2:21" x14ac:dyDescent="0.25">
      <c r="B18" s="127"/>
      <c r="C18" s="127"/>
      <c r="D18" s="127"/>
      <c r="E18" s="127"/>
      <c r="F18" s="127"/>
      <c r="G18" s="127"/>
      <c r="H18" s="127"/>
      <c r="I18" s="127"/>
      <c r="J18" s="127"/>
      <c r="K18" s="127"/>
      <c r="L18" s="127"/>
      <c r="M18" s="127"/>
      <c r="N18" s="127"/>
      <c r="O18" s="127"/>
      <c r="P18" s="127"/>
      <c r="Q18" s="127"/>
      <c r="R18" s="127"/>
      <c r="S18" s="127"/>
      <c r="T18" s="127"/>
      <c r="U18" s="127"/>
    </row>
    <row r="19" spans="2:21" x14ac:dyDescent="0.25">
      <c r="B19" s="127"/>
      <c r="C19" s="127"/>
      <c r="D19" s="127"/>
      <c r="E19" s="127"/>
      <c r="F19" s="127"/>
      <c r="G19" s="127"/>
      <c r="H19" s="127"/>
      <c r="I19" s="127"/>
      <c r="J19" s="127"/>
      <c r="K19" s="127"/>
      <c r="L19" s="127"/>
      <c r="M19" s="127"/>
      <c r="N19" s="127"/>
      <c r="O19" s="127"/>
      <c r="P19" s="127"/>
      <c r="Q19" s="127"/>
      <c r="R19" s="127"/>
      <c r="S19" s="127"/>
      <c r="T19" s="127"/>
      <c r="U19" s="127"/>
    </row>
    <row r="20" spans="2:21" x14ac:dyDescent="0.25">
      <c r="B20" s="127"/>
      <c r="C20" s="127"/>
      <c r="D20" s="127"/>
      <c r="E20" s="127"/>
      <c r="F20" s="127"/>
      <c r="G20" s="127"/>
      <c r="H20" s="127"/>
      <c r="I20" s="127"/>
      <c r="J20" s="127"/>
      <c r="K20" s="127"/>
      <c r="L20" s="127"/>
      <c r="M20" s="127"/>
      <c r="N20" s="127"/>
      <c r="O20" s="127"/>
      <c r="P20" s="127"/>
      <c r="Q20" s="127"/>
      <c r="R20" s="127"/>
      <c r="S20" s="127"/>
      <c r="T20" s="127"/>
      <c r="U20" s="127"/>
    </row>
    <row r="21" spans="2:21" x14ac:dyDescent="0.25">
      <c r="B21" s="127"/>
      <c r="C21" s="127"/>
      <c r="D21" s="127"/>
      <c r="E21" s="127"/>
      <c r="F21" s="127"/>
      <c r="G21" s="127"/>
      <c r="H21" s="127"/>
      <c r="I21" s="127"/>
      <c r="J21" s="127"/>
      <c r="K21" s="127"/>
      <c r="L21" s="127"/>
      <c r="M21" s="127"/>
      <c r="N21" s="127"/>
      <c r="O21" s="127"/>
      <c r="P21" s="127"/>
      <c r="Q21" s="127"/>
      <c r="R21" s="127"/>
      <c r="S21" s="127"/>
      <c r="T21" s="127"/>
      <c r="U21" s="127"/>
    </row>
    <row r="22" spans="2:21" x14ac:dyDescent="0.25">
      <c r="B22" s="127"/>
      <c r="C22" s="127"/>
      <c r="D22" s="127"/>
      <c r="E22" s="127"/>
      <c r="F22" s="127"/>
      <c r="G22" s="127"/>
      <c r="H22" s="127"/>
      <c r="I22" s="127"/>
      <c r="J22" s="127"/>
      <c r="K22" s="127"/>
      <c r="L22" s="127"/>
      <c r="M22" s="127"/>
      <c r="N22" s="127"/>
      <c r="O22" s="127"/>
      <c r="P22" s="127"/>
      <c r="Q22" s="127"/>
      <c r="R22" s="127"/>
      <c r="S22" s="127"/>
      <c r="T22" s="127"/>
      <c r="U22" s="127"/>
    </row>
    <row r="23" spans="2:21" x14ac:dyDescent="0.25">
      <c r="B23" s="127"/>
      <c r="C23" s="127"/>
      <c r="D23" s="127"/>
      <c r="E23" s="127"/>
      <c r="F23" s="127"/>
      <c r="G23" s="127"/>
      <c r="H23" s="127"/>
      <c r="I23" s="127"/>
      <c r="J23" s="127"/>
      <c r="K23" s="127"/>
      <c r="L23" s="127"/>
      <c r="M23" s="127"/>
      <c r="N23" s="127"/>
      <c r="O23" s="127"/>
      <c r="P23" s="127"/>
      <c r="Q23" s="127"/>
      <c r="R23" s="127"/>
      <c r="S23" s="127"/>
      <c r="T23" s="127"/>
      <c r="U23" s="127"/>
    </row>
    <row r="24" spans="2:21" x14ac:dyDescent="0.25">
      <c r="B24" s="127"/>
      <c r="C24" s="127"/>
      <c r="D24" s="127"/>
      <c r="E24" s="127"/>
      <c r="F24" s="127"/>
      <c r="G24" s="127"/>
      <c r="H24" s="127"/>
      <c r="I24" s="127"/>
      <c r="J24" s="127"/>
      <c r="K24" s="127"/>
      <c r="L24" s="127"/>
      <c r="M24" s="127"/>
      <c r="N24" s="127"/>
      <c r="O24" s="127"/>
      <c r="P24" s="127"/>
      <c r="Q24" s="127"/>
      <c r="R24" s="127"/>
      <c r="S24" s="127"/>
      <c r="T24" s="127"/>
      <c r="U24" s="127"/>
    </row>
    <row r="25" spans="2:21" x14ac:dyDescent="0.25">
      <c r="B25" s="127"/>
      <c r="C25" s="127"/>
      <c r="D25" s="127"/>
      <c r="E25" s="127"/>
      <c r="F25" s="127"/>
      <c r="G25" s="127"/>
      <c r="H25" s="127"/>
      <c r="I25" s="127"/>
      <c r="J25" s="127"/>
      <c r="K25" s="127"/>
      <c r="L25" s="127"/>
      <c r="M25" s="127"/>
      <c r="N25" s="127"/>
      <c r="O25" s="127"/>
      <c r="P25" s="127"/>
      <c r="Q25" s="127"/>
      <c r="R25" s="127"/>
      <c r="S25" s="127"/>
      <c r="T25" s="127"/>
      <c r="U25" s="127"/>
    </row>
    <row r="26" spans="2:21" x14ac:dyDescent="0.25">
      <c r="B26" s="127"/>
      <c r="C26" s="127"/>
      <c r="D26" s="127"/>
      <c r="E26" s="127"/>
      <c r="F26" s="127"/>
      <c r="G26" s="127"/>
      <c r="H26" s="127"/>
      <c r="I26" s="127"/>
      <c r="J26" s="127"/>
      <c r="K26" s="127"/>
      <c r="L26" s="127"/>
      <c r="M26" s="127"/>
      <c r="N26" s="127"/>
      <c r="O26" s="127"/>
      <c r="P26" s="127"/>
      <c r="Q26" s="127"/>
      <c r="R26" s="127"/>
      <c r="S26" s="127"/>
      <c r="T26" s="127"/>
      <c r="U26" s="127"/>
    </row>
    <row r="27" spans="2:21" x14ac:dyDescent="0.25">
      <c r="B27" s="127"/>
      <c r="C27" s="127"/>
      <c r="D27" s="127"/>
      <c r="E27" s="127"/>
      <c r="F27" s="127"/>
      <c r="G27" s="127"/>
      <c r="H27" s="127"/>
      <c r="I27" s="127"/>
      <c r="J27" s="127"/>
      <c r="K27" s="127"/>
      <c r="L27" s="127"/>
      <c r="M27" s="127"/>
      <c r="N27" s="127"/>
      <c r="O27" s="127"/>
      <c r="P27" s="127"/>
      <c r="Q27" s="127"/>
      <c r="R27" s="127"/>
      <c r="S27" s="127"/>
      <c r="T27" s="127"/>
      <c r="U27" s="127"/>
    </row>
    <row r="28" spans="2:21" x14ac:dyDescent="0.25">
      <c r="B28" s="127"/>
      <c r="C28" s="127"/>
      <c r="D28" s="127"/>
      <c r="E28" s="127"/>
      <c r="F28" s="127"/>
      <c r="G28" s="127"/>
      <c r="H28" s="127"/>
      <c r="I28" s="127"/>
      <c r="J28" s="127"/>
      <c r="K28" s="127"/>
      <c r="L28" s="127"/>
      <c r="M28" s="127"/>
      <c r="N28" s="127"/>
      <c r="O28" s="127"/>
      <c r="P28" s="127"/>
      <c r="Q28" s="127"/>
      <c r="R28" s="127"/>
      <c r="S28" s="127"/>
      <c r="T28" s="127"/>
      <c r="U28" s="127"/>
    </row>
    <row r="29" spans="2:21" x14ac:dyDescent="0.25">
      <c r="B29" s="127"/>
      <c r="C29" s="127"/>
      <c r="D29" s="127"/>
      <c r="E29" s="127"/>
      <c r="F29" s="127"/>
      <c r="G29" s="127"/>
      <c r="H29" s="127"/>
      <c r="I29" s="127"/>
      <c r="J29" s="127"/>
      <c r="K29" s="127"/>
      <c r="L29" s="127"/>
      <c r="M29" s="127"/>
      <c r="N29" s="127"/>
      <c r="O29" s="127"/>
      <c r="P29" s="127"/>
      <c r="Q29" s="127"/>
      <c r="R29" s="127"/>
      <c r="S29" s="127"/>
      <c r="T29" s="127"/>
      <c r="U29" s="127"/>
    </row>
    <row r="30" spans="2:21" x14ac:dyDescent="0.25">
      <c r="B30" s="127"/>
      <c r="C30" s="127"/>
      <c r="D30" s="127"/>
      <c r="E30" s="127"/>
      <c r="F30" s="127"/>
      <c r="G30" s="127"/>
      <c r="H30" s="127"/>
      <c r="I30" s="127"/>
      <c r="J30" s="127"/>
      <c r="K30" s="127"/>
      <c r="L30" s="127"/>
      <c r="M30" s="127"/>
      <c r="N30" s="127"/>
      <c r="O30" s="127"/>
      <c r="P30" s="127"/>
      <c r="Q30" s="127"/>
      <c r="R30" s="127"/>
      <c r="S30" s="127"/>
      <c r="T30" s="127"/>
      <c r="U30" s="127"/>
    </row>
    <row r="31" spans="2:21" x14ac:dyDescent="0.25">
      <c r="B31" s="127"/>
      <c r="C31" s="127"/>
      <c r="D31" s="127"/>
      <c r="E31" s="127"/>
      <c r="F31" s="127"/>
      <c r="G31" s="127"/>
      <c r="H31" s="127"/>
      <c r="I31" s="127"/>
      <c r="J31" s="127"/>
      <c r="K31" s="127"/>
      <c r="L31" s="127"/>
      <c r="M31" s="127"/>
      <c r="N31" s="127"/>
      <c r="O31" s="127"/>
      <c r="P31" s="127"/>
      <c r="Q31" s="127"/>
      <c r="R31" s="127"/>
      <c r="S31" s="127"/>
      <c r="T31" s="127"/>
      <c r="U31" s="127"/>
    </row>
    <row r="32" spans="2:21" x14ac:dyDescent="0.25">
      <c r="B32" s="127"/>
      <c r="C32" s="127"/>
      <c r="D32" s="127"/>
      <c r="E32" s="127"/>
      <c r="F32" s="127"/>
      <c r="G32" s="127"/>
      <c r="H32" s="127"/>
      <c r="I32" s="127"/>
      <c r="J32" s="127"/>
      <c r="K32" s="127"/>
      <c r="L32" s="127"/>
      <c r="M32" s="127"/>
      <c r="N32" s="127"/>
      <c r="O32" s="127"/>
      <c r="P32" s="127"/>
      <c r="Q32" s="127"/>
      <c r="R32" s="127"/>
      <c r="S32" s="127"/>
      <c r="T32" s="127"/>
      <c r="U32" s="127"/>
    </row>
    <row r="33" spans="2:21" x14ac:dyDescent="0.25">
      <c r="B33" s="127"/>
      <c r="C33" s="127"/>
      <c r="D33" s="127"/>
      <c r="E33" s="127"/>
      <c r="F33" s="127"/>
      <c r="G33" s="127"/>
      <c r="H33" s="127"/>
      <c r="I33" s="127"/>
      <c r="J33" s="127"/>
      <c r="K33" s="127"/>
      <c r="L33" s="127"/>
      <c r="M33" s="127"/>
      <c r="N33" s="127"/>
      <c r="O33" s="127"/>
      <c r="P33" s="127"/>
      <c r="Q33" s="127"/>
      <c r="R33" s="127"/>
      <c r="S33" s="127"/>
      <c r="T33" s="127"/>
      <c r="U33" s="127"/>
    </row>
    <row r="34" spans="2:21" x14ac:dyDescent="0.25">
      <c r="B34" s="127"/>
      <c r="C34" s="127"/>
      <c r="D34" s="127"/>
      <c r="E34" s="127"/>
      <c r="F34" s="127"/>
      <c r="G34" s="127"/>
      <c r="H34" s="127"/>
      <c r="I34" s="127"/>
      <c r="J34" s="127"/>
      <c r="K34" s="127"/>
      <c r="L34" s="127"/>
      <c r="M34" s="127"/>
      <c r="N34" s="127"/>
      <c r="O34" s="127"/>
      <c r="P34" s="127"/>
      <c r="Q34" s="127"/>
      <c r="R34" s="127"/>
      <c r="S34" s="127"/>
      <c r="T34" s="127"/>
      <c r="U34" s="127"/>
    </row>
    <row r="35" spans="2:21" x14ac:dyDescent="0.25">
      <c r="B35" s="127"/>
      <c r="C35" s="127"/>
      <c r="D35" s="127"/>
      <c r="E35" s="127"/>
      <c r="F35" s="127"/>
      <c r="G35" s="127"/>
      <c r="H35" s="127"/>
      <c r="I35" s="127"/>
      <c r="J35" s="127"/>
      <c r="K35" s="127"/>
      <c r="L35" s="127"/>
      <c r="M35" s="127"/>
      <c r="N35" s="127"/>
      <c r="O35" s="127"/>
      <c r="P35" s="127"/>
      <c r="Q35" s="127"/>
      <c r="R35" s="127"/>
      <c r="S35" s="127"/>
      <c r="T35" s="127"/>
      <c r="U35" s="127"/>
    </row>
    <row r="36" spans="2:21" x14ac:dyDescent="0.25">
      <c r="B36" s="127"/>
      <c r="C36" s="127"/>
      <c r="D36" s="127"/>
      <c r="E36" s="127"/>
      <c r="F36" s="127"/>
      <c r="G36" s="127"/>
      <c r="H36" s="127"/>
      <c r="I36" s="127"/>
      <c r="J36" s="127"/>
      <c r="K36" s="127"/>
      <c r="L36" s="127"/>
      <c r="M36" s="127"/>
      <c r="N36" s="127"/>
      <c r="O36" s="127"/>
      <c r="P36" s="127"/>
      <c r="Q36" s="127"/>
      <c r="R36" s="127"/>
      <c r="S36" s="127"/>
      <c r="T36" s="127"/>
      <c r="U36" s="127"/>
    </row>
    <row r="37" spans="2:21" x14ac:dyDescent="0.25">
      <c r="B37" s="127"/>
      <c r="C37" s="127"/>
      <c r="D37" s="127"/>
      <c r="E37" s="127"/>
      <c r="F37" s="127"/>
      <c r="G37" s="127"/>
      <c r="H37" s="127"/>
      <c r="I37" s="127"/>
      <c r="J37" s="127"/>
      <c r="K37" s="127"/>
      <c r="L37" s="127"/>
      <c r="M37" s="127"/>
      <c r="N37" s="127"/>
      <c r="O37" s="127"/>
      <c r="P37" s="127"/>
      <c r="Q37" s="127"/>
      <c r="R37" s="127"/>
      <c r="S37" s="127"/>
      <c r="T37" s="127"/>
      <c r="U37" s="127"/>
    </row>
    <row r="38" spans="2:21" x14ac:dyDescent="0.25">
      <c r="B38" s="127"/>
      <c r="C38" s="127"/>
      <c r="D38" s="127"/>
      <c r="E38" s="127"/>
      <c r="F38" s="127"/>
      <c r="G38" s="127"/>
      <c r="H38" s="127"/>
      <c r="I38" s="127"/>
      <c r="J38" s="127"/>
      <c r="K38" s="127"/>
      <c r="L38" s="127"/>
      <c r="M38" s="127"/>
      <c r="N38" s="127"/>
      <c r="O38" s="127"/>
      <c r="P38" s="127"/>
      <c r="Q38" s="127"/>
      <c r="R38" s="127"/>
      <c r="S38" s="127"/>
      <c r="T38" s="127"/>
      <c r="U38" s="127"/>
    </row>
    <row r="39" spans="2:21" x14ac:dyDescent="0.25">
      <c r="B39" s="127"/>
      <c r="C39" s="127"/>
      <c r="D39" s="127"/>
      <c r="E39" s="127"/>
      <c r="F39" s="127"/>
      <c r="G39" s="127"/>
      <c r="H39" s="127"/>
      <c r="I39" s="127"/>
      <c r="J39" s="127"/>
      <c r="K39" s="127"/>
      <c r="L39" s="127"/>
      <c r="M39" s="127"/>
      <c r="N39" s="127"/>
      <c r="O39" s="127"/>
      <c r="P39" s="127"/>
      <c r="Q39" s="127"/>
      <c r="R39" s="127"/>
      <c r="S39" s="127"/>
      <c r="T39" s="127"/>
      <c r="U39" s="127"/>
    </row>
    <row r="40" spans="2:21" x14ac:dyDescent="0.25">
      <c r="B40" s="127"/>
      <c r="C40" s="127"/>
      <c r="D40" s="127"/>
      <c r="E40" s="127"/>
      <c r="F40" s="127"/>
      <c r="G40" s="127"/>
      <c r="H40" s="127"/>
      <c r="I40" s="127"/>
      <c r="J40" s="127"/>
      <c r="K40" s="127"/>
      <c r="L40" s="127"/>
      <c r="M40" s="127"/>
      <c r="N40" s="127"/>
      <c r="O40" s="127"/>
      <c r="P40" s="127"/>
      <c r="Q40" s="127"/>
      <c r="R40" s="127"/>
      <c r="S40" s="127"/>
      <c r="T40" s="127"/>
      <c r="U40" s="127"/>
    </row>
    <row r="41" spans="2:21" x14ac:dyDescent="0.25">
      <c r="B41" s="127"/>
      <c r="C41" s="127"/>
      <c r="D41" s="127"/>
      <c r="E41" s="127"/>
      <c r="F41" s="127"/>
      <c r="G41" s="127"/>
      <c r="H41" s="127"/>
      <c r="I41" s="127"/>
      <c r="J41" s="127"/>
      <c r="K41" s="127"/>
      <c r="L41" s="127"/>
      <c r="M41" s="127"/>
      <c r="N41" s="127"/>
      <c r="O41" s="127"/>
      <c r="P41" s="127"/>
      <c r="Q41" s="127"/>
      <c r="R41" s="127"/>
      <c r="S41" s="127"/>
      <c r="T41" s="127"/>
      <c r="U41" s="127"/>
    </row>
    <row r="42" spans="2:21" x14ac:dyDescent="0.25">
      <c r="B42" s="127"/>
      <c r="C42" s="127"/>
      <c r="D42" s="127"/>
      <c r="E42" s="127"/>
      <c r="F42" s="127"/>
      <c r="G42" s="127"/>
      <c r="H42" s="127"/>
      <c r="I42" s="127"/>
      <c r="J42" s="127"/>
      <c r="K42" s="127"/>
      <c r="L42" s="127"/>
      <c r="M42" s="127"/>
      <c r="N42" s="127"/>
      <c r="O42" s="127"/>
      <c r="P42" s="127"/>
      <c r="Q42" s="127"/>
      <c r="R42" s="127"/>
      <c r="S42" s="127"/>
      <c r="T42" s="127"/>
      <c r="U42" s="127"/>
    </row>
    <row r="43" spans="2:21" x14ac:dyDescent="0.25">
      <c r="B43" s="127"/>
      <c r="C43" s="127"/>
      <c r="D43" s="127"/>
      <c r="E43" s="127"/>
      <c r="F43" s="127"/>
      <c r="G43" s="127"/>
      <c r="H43" s="127"/>
      <c r="I43" s="127"/>
      <c r="J43" s="127"/>
      <c r="K43" s="127"/>
      <c r="L43" s="127"/>
      <c r="M43" s="127"/>
      <c r="N43" s="127"/>
      <c r="O43" s="127"/>
      <c r="P43" s="127"/>
      <c r="Q43" s="127"/>
      <c r="R43" s="127"/>
      <c r="S43" s="127"/>
      <c r="T43" s="127"/>
      <c r="U43" s="127"/>
    </row>
    <row r="44" spans="2:21" x14ac:dyDescent="0.25">
      <c r="B44" s="127"/>
      <c r="C44" s="127"/>
      <c r="D44" s="127"/>
      <c r="E44" s="127"/>
      <c r="F44" s="127"/>
      <c r="G44" s="127"/>
      <c r="H44" s="127"/>
      <c r="I44" s="127"/>
      <c r="J44" s="127"/>
      <c r="K44" s="127"/>
      <c r="L44" s="127"/>
      <c r="M44" s="127"/>
      <c r="N44" s="127"/>
      <c r="O44" s="127"/>
      <c r="P44" s="127"/>
      <c r="Q44" s="127"/>
      <c r="R44" s="127"/>
      <c r="S44" s="127"/>
      <c r="T44" s="127"/>
      <c r="U44" s="127"/>
    </row>
    <row r="45" spans="2:21" x14ac:dyDescent="0.25">
      <c r="B45" s="127"/>
      <c r="C45" s="127"/>
      <c r="D45" s="127"/>
      <c r="E45" s="127"/>
      <c r="F45" s="127"/>
      <c r="G45" s="127"/>
      <c r="H45" s="127"/>
      <c r="I45" s="127"/>
      <c r="J45" s="127"/>
      <c r="K45" s="127"/>
      <c r="L45" s="127"/>
      <c r="M45" s="127"/>
      <c r="N45" s="127"/>
      <c r="O45" s="127"/>
      <c r="P45" s="127"/>
      <c r="Q45" s="127"/>
      <c r="R45" s="127"/>
      <c r="S45" s="127"/>
      <c r="T45" s="127"/>
      <c r="U45" s="127"/>
    </row>
    <row r="46" spans="2:21" x14ac:dyDescent="0.25">
      <c r="B46" s="127"/>
      <c r="C46" s="127"/>
      <c r="D46" s="127"/>
      <c r="E46" s="127"/>
      <c r="F46" s="127"/>
      <c r="G46" s="127"/>
      <c r="H46" s="127"/>
      <c r="I46" s="127"/>
      <c r="J46" s="127"/>
      <c r="K46" s="127"/>
      <c r="L46" s="127"/>
      <c r="M46" s="127"/>
      <c r="N46" s="127"/>
      <c r="O46" s="127"/>
      <c r="P46" s="127"/>
      <c r="Q46" s="127"/>
      <c r="R46" s="127"/>
      <c r="S46" s="127"/>
      <c r="T46" s="127"/>
      <c r="U46" s="127"/>
    </row>
    <row r="47" spans="2:21" x14ac:dyDescent="0.25">
      <c r="B47" s="127"/>
      <c r="C47" s="127"/>
      <c r="D47" s="127"/>
      <c r="E47" s="127"/>
      <c r="F47" s="127"/>
      <c r="G47" s="127"/>
      <c r="H47" s="127"/>
      <c r="I47" s="127"/>
      <c r="J47" s="127"/>
      <c r="K47" s="127"/>
      <c r="L47" s="127"/>
      <c r="M47" s="127"/>
      <c r="N47" s="127"/>
      <c r="O47" s="127"/>
      <c r="P47" s="127"/>
      <c r="Q47" s="127"/>
      <c r="R47" s="127"/>
      <c r="S47" s="127"/>
      <c r="T47" s="127"/>
      <c r="U47" s="127"/>
    </row>
    <row r="48" spans="2:21" x14ac:dyDescent="0.25">
      <c r="B48" s="127"/>
      <c r="C48" s="127"/>
      <c r="D48" s="127"/>
      <c r="E48" s="127"/>
      <c r="F48" s="127"/>
      <c r="G48" s="127"/>
      <c r="H48" s="127"/>
      <c r="I48" s="127"/>
      <c r="J48" s="127"/>
      <c r="K48" s="127"/>
      <c r="L48" s="127"/>
      <c r="M48" s="127"/>
      <c r="N48" s="127"/>
      <c r="O48" s="127"/>
      <c r="P48" s="127"/>
      <c r="Q48" s="127"/>
      <c r="R48" s="127"/>
      <c r="S48" s="127"/>
      <c r="T48" s="127"/>
      <c r="U48" s="127"/>
    </row>
    <row r="49" spans="2:21" x14ac:dyDescent="0.25">
      <c r="B49" s="127"/>
      <c r="C49" s="127"/>
      <c r="D49" s="127"/>
      <c r="E49" s="127"/>
      <c r="F49" s="127"/>
      <c r="G49" s="127"/>
      <c r="H49" s="127"/>
      <c r="I49" s="127"/>
      <c r="J49" s="127"/>
      <c r="K49" s="127"/>
      <c r="L49" s="127"/>
      <c r="M49" s="127"/>
      <c r="N49" s="127"/>
      <c r="O49" s="127"/>
      <c r="P49" s="127"/>
      <c r="Q49" s="127"/>
      <c r="R49" s="127"/>
      <c r="S49" s="127"/>
      <c r="T49" s="127"/>
      <c r="U49" s="127"/>
    </row>
    <row r="50" spans="2:21" x14ac:dyDescent="0.25">
      <c r="B50" s="127"/>
      <c r="C50" s="127"/>
      <c r="D50" s="127"/>
      <c r="E50" s="127"/>
      <c r="F50" s="127"/>
      <c r="G50" s="127"/>
      <c r="H50" s="127"/>
      <c r="I50" s="127"/>
      <c r="J50" s="127"/>
      <c r="K50" s="127"/>
      <c r="L50" s="127"/>
      <c r="M50" s="127"/>
      <c r="N50" s="127"/>
      <c r="O50" s="127"/>
      <c r="P50" s="127"/>
      <c r="Q50" s="127"/>
      <c r="R50" s="127"/>
      <c r="S50" s="127"/>
      <c r="T50" s="127"/>
      <c r="U50" s="127"/>
    </row>
    <row r="51" spans="2:21" x14ac:dyDescent="0.25">
      <c r="B51" s="127"/>
      <c r="C51" s="127"/>
      <c r="D51" s="127"/>
      <c r="E51" s="127"/>
      <c r="F51" s="127"/>
      <c r="G51" s="127"/>
      <c r="H51" s="127"/>
      <c r="I51" s="127"/>
      <c r="J51" s="127"/>
      <c r="K51" s="127"/>
      <c r="L51" s="127"/>
      <c r="M51" s="127"/>
      <c r="N51" s="127"/>
      <c r="O51" s="127"/>
      <c r="P51" s="127"/>
      <c r="Q51" s="127"/>
      <c r="R51" s="127"/>
      <c r="S51" s="127"/>
      <c r="T51" s="127"/>
      <c r="U51" s="127"/>
    </row>
    <row r="52" spans="2:21" x14ac:dyDescent="0.25">
      <c r="B52" s="127"/>
      <c r="C52" s="127"/>
      <c r="D52" s="127"/>
      <c r="E52" s="127"/>
      <c r="F52" s="127"/>
      <c r="G52" s="127"/>
      <c r="H52" s="127"/>
      <c r="I52" s="127"/>
      <c r="J52" s="127"/>
      <c r="K52" s="127"/>
      <c r="L52" s="127"/>
      <c r="M52" s="127"/>
      <c r="N52" s="127"/>
      <c r="O52" s="127"/>
      <c r="P52" s="127"/>
      <c r="Q52" s="127"/>
      <c r="R52" s="127"/>
      <c r="S52" s="127"/>
      <c r="T52" s="127"/>
      <c r="U52" s="127"/>
    </row>
    <row r="53" spans="2:21" x14ac:dyDescent="0.25">
      <c r="B53" s="127"/>
      <c r="C53" s="127"/>
      <c r="D53" s="127"/>
      <c r="E53" s="127"/>
      <c r="F53" s="127"/>
      <c r="G53" s="127"/>
      <c r="H53" s="127"/>
      <c r="I53" s="127"/>
      <c r="J53" s="127"/>
      <c r="K53" s="127"/>
      <c r="L53" s="127"/>
      <c r="M53" s="127"/>
      <c r="N53" s="127"/>
      <c r="O53" s="127"/>
      <c r="P53" s="127"/>
      <c r="Q53" s="127"/>
      <c r="R53" s="127"/>
      <c r="S53" s="127"/>
      <c r="T53" s="127"/>
      <c r="U53" s="127"/>
    </row>
    <row r="54" spans="2:21" x14ac:dyDescent="0.25">
      <c r="B54" s="127"/>
      <c r="C54" s="127"/>
      <c r="D54" s="127"/>
      <c r="E54" s="127"/>
      <c r="F54" s="127"/>
      <c r="G54" s="127"/>
      <c r="H54" s="127"/>
      <c r="I54" s="127"/>
      <c r="J54" s="127"/>
      <c r="K54" s="127"/>
      <c r="L54" s="127"/>
      <c r="M54" s="127"/>
      <c r="N54" s="127"/>
      <c r="O54" s="127"/>
      <c r="P54" s="127"/>
      <c r="Q54" s="127"/>
      <c r="R54" s="127"/>
      <c r="S54" s="127"/>
      <c r="T54" s="127"/>
      <c r="U54" s="127"/>
    </row>
    <row r="55" spans="2:21" x14ac:dyDescent="0.25">
      <c r="B55" s="127"/>
      <c r="C55" s="127"/>
      <c r="D55" s="127"/>
      <c r="E55" s="127"/>
      <c r="F55" s="127"/>
      <c r="G55" s="127"/>
      <c r="H55" s="127"/>
      <c r="I55" s="127"/>
      <c r="J55" s="127"/>
      <c r="K55" s="127"/>
      <c r="L55" s="127"/>
      <c r="M55" s="127"/>
      <c r="N55" s="127"/>
      <c r="O55" s="127"/>
      <c r="P55" s="127"/>
      <c r="Q55" s="127"/>
      <c r="R55" s="127"/>
      <c r="S55" s="127"/>
      <c r="T55" s="127"/>
      <c r="U55" s="127"/>
    </row>
    <row r="56" spans="2:21" x14ac:dyDescent="0.25">
      <c r="B56" s="127"/>
      <c r="C56" s="127"/>
      <c r="D56" s="127"/>
      <c r="E56" s="127"/>
      <c r="F56" s="127"/>
      <c r="G56" s="127"/>
      <c r="H56" s="127"/>
      <c r="I56" s="127"/>
      <c r="J56" s="127"/>
      <c r="K56" s="127"/>
      <c r="L56" s="127"/>
      <c r="M56" s="127"/>
      <c r="N56" s="127"/>
      <c r="O56" s="127"/>
      <c r="P56" s="127"/>
      <c r="Q56" s="127"/>
      <c r="R56" s="127"/>
      <c r="S56" s="127"/>
      <c r="T56" s="127"/>
      <c r="U56" s="127"/>
    </row>
    <row r="57" spans="2:21" x14ac:dyDescent="0.25">
      <c r="B57" s="127"/>
      <c r="C57" s="127"/>
      <c r="D57" s="127"/>
      <c r="E57" s="127"/>
      <c r="F57" s="127"/>
      <c r="G57" s="127"/>
      <c r="H57" s="127"/>
      <c r="I57" s="127"/>
      <c r="J57" s="127"/>
      <c r="K57" s="127"/>
      <c r="L57" s="127"/>
      <c r="M57" s="127"/>
      <c r="N57" s="127"/>
      <c r="O57" s="127"/>
      <c r="P57" s="127"/>
      <c r="Q57" s="127"/>
      <c r="R57" s="127"/>
      <c r="S57" s="127"/>
      <c r="T57" s="127"/>
      <c r="U57" s="127"/>
    </row>
    <row r="58" spans="2:21" x14ac:dyDescent="0.25">
      <c r="B58" s="127"/>
      <c r="C58" s="127"/>
      <c r="D58" s="127"/>
      <c r="E58" s="127"/>
      <c r="F58" s="127"/>
      <c r="G58" s="127"/>
      <c r="H58" s="127"/>
      <c r="I58" s="127"/>
      <c r="J58" s="127"/>
      <c r="K58" s="127"/>
      <c r="L58" s="127"/>
      <c r="M58" s="127"/>
      <c r="N58" s="127"/>
      <c r="O58" s="127"/>
      <c r="P58" s="127"/>
      <c r="Q58" s="127"/>
      <c r="R58" s="127"/>
      <c r="S58" s="127"/>
      <c r="T58" s="127"/>
      <c r="U58" s="127"/>
    </row>
    <row r="59" spans="2:21" x14ac:dyDescent="0.25">
      <c r="B59" s="127"/>
      <c r="C59" s="127"/>
      <c r="D59" s="127"/>
      <c r="E59" s="127"/>
      <c r="F59" s="127"/>
      <c r="G59" s="127"/>
      <c r="H59" s="127"/>
      <c r="I59" s="127"/>
      <c r="J59" s="127"/>
      <c r="K59" s="127"/>
      <c r="L59" s="127"/>
      <c r="M59" s="127"/>
      <c r="N59" s="127"/>
      <c r="O59" s="127"/>
      <c r="P59" s="127"/>
      <c r="Q59" s="127"/>
      <c r="R59" s="127"/>
      <c r="S59" s="127"/>
      <c r="T59" s="127"/>
      <c r="U59" s="127"/>
    </row>
    <row r="60" spans="2:21" x14ac:dyDescent="0.25">
      <c r="B60" s="127"/>
      <c r="C60" s="127"/>
      <c r="D60" s="127"/>
      <c r="E60" s="127"/>
      <c r="F60" s="127"/>
      <c r="G60" s="127"/>
      <c r="H60" s="127"/>
      <c r="I60" s="127"/>
      <c r="J60" s="127"/>
      <c r="K60" s="127"/>
      <c r="L60" s="127"/>
      <c r="M60" s="127"/>
      <c r="N60" s="127"/>
      <c r="O60" s="127"/>
      <c r="P60" s="127"/>
      <c r="Q60" s="127"/>
      <c r="R60" s="127"/>
      <c r="S60" s="127"/>
      <c r="T60" s="127"/>
      <c r="U60" s="127"/>
    </row>
    <row r="61" spans="2:21" x14ac:dyDescent="0.25">
      <c r="B61" s="127"/>
      <c r="C61" s="127"/>
      <c r="D61" s="127"/>
      <c r="E61" s="127"/>
      <c r="F61" s="127"/>
      <c r="G61" s="127"/>
      <c r="H61" s="127"/>
      <c r="I61" s="127"/>
      <c r="J61" s="127"/>
      <c r="K61" s="127"/>
      <c r="L61" s="127"/>
      <c r="M61" s="127"/>
      <c r="N61" s="127"/>
      <c r="O61" s="127"/>
      <c r="P61" s="127"/>
      <c r="Q61" s="127"/>
      <c r="R61" s="127"/>
      <c r="S61" s="127"/>
      <c r="T61" s="127"/>
      <c r="U61" s="127"/>
    </row>
    <row r="62" spans="2:21" x14ac:dyDescent="0.25">
      <c r="B62" s="127"/>
      <c r="C62" s="127"/>
      <c r="D62" s="127"/>
      <c r="E62" s="127"/>
      <c r="F62" s="127"/>
      <c r="G62" s="127"/>
      <c r="H62" s="127"/>
      <c r="I62" s="127"/>
      <c r="J62" s="127"/>
      <c r="K62" s="127"/>
      <c r="L62" s="127"/>
      <c r="M62" s="127"/>
      <c r="N62" s="127"/>
      <c r="O62" s="127"/>
      <c r="P62" s="127"/>
      <c r="Q62" s="127"/>
      <c r="R62" s="127"/>
      <c r="S62" s="127"/>
      <c r="T62" s="127"/>
      <c r="U62" s="127"/>
    </row>
    <row r="63" spans="2:21" x14ac:dyDescent="0.25">
      <c r="B63" s="127"/>
      <c r="C63" s="127"/>
      <c r="D63" s="127"/>
      <c r="E63" s="127"/>
      <c r="F63" s="127"/>
      <c r="G63" s="127"/>
      <c r="H63" s="127"/>
      <c r="I63" s="127"/>
      <c r="J63" s="127"/>
      <c r="K63" s="127"/>
      <c r="L63" s="127"/>
      <c r="M63" s="127"/>
      <c r="N63" s="127"/>
      <c r="O63" s="127"/>
      <c r="P63" s="127"/>
      <c r="Q63" s="127"/>
      <c r="R63" s="127"/>
      <c r="S63" s="127"/>
      <c r="T63" s="127"/>
      <c r="U63" s="127"/>
    </row>
    <row r="64" spans="2:21" x14ac:dyDescent="0.25">
      <c r="B64" s="127"/>
      <c r="C64" s="127"/>
      <c r="D64" s="127"/>
      <c r="E64" s="127"/>
      <c r="F64" s="127"/>
      <c r="G64" s="127"/>
      <c r="H64" s="127"/>
      <c r="I64" s="127"/>
      <c r="J64" s="127"/>
      <c r="K64" s="127"/>
      <c r="L64" s="127"/>
      <c r="M64" s="127"/>
      <c r="N64" s="127"/>
      <c r="O64" s="127"/>
      <c r="P64" s="127"/>
      <c r="Q64" s="127"/>
      <c r="R64" s="127"/>
      <c r="S64" s="127"/>
      <c r="T64" s="127"/>
      <c r="U64" s="127"/>
    </row>
    <row r="65" spans="2:21" x14ac:dyDescent="0.25">
      <c r="B65" s="127"/>
      <c r="C65" s="127"/>
      <c r="D65" s="127"/>
      <c r="E65" s="127"/>
      <c r="F65" s="127"/>
      <c r="G65" s="127"/>
      <c r="H65" s="127"/>
      <c r="I65" s="127"/>
      <c r="J65" s="127"/>
      <c r="K65" s="127"/>
      <c r="L65" s="127"/>
      <c r="M65" s="127"/>
      <c r="N65" s="127"/>
      <c r="O65" s="127"/>
      <c r="P65" s="127"/>
      <c r="Q65" s="127"/>
      <c r="R65" s="127"/>
      <c r="S65" s="127"/>
      <c r="T65" s="127"/>
      <c r="U65" s="127"/>
    </row>
    <row r="66" spans="2:21" x14ac:dyDescent="0.25">
      <c r="B66" s="127"/>
      <c r="C66" s="127"/>
      <c r="D66" s="127"/>
      <c r="E66" s="127"/>
      <c r="F66" s="127"/>
      <c r="G66" s="127"/>
      <c r="H66" s="127"/>
      <c r="I66" s="127"/>
      <c r="J66" s="127"/>
      <c r="K66" s="127"/>
      <c r="L66" s="127"/>
      <c r="M66" s="127"/>
      <c r="N66" s="127"/>
      <c r="O66" s="127"/>
      <c r="P66" s="127"/>
      <c r="Q66" s="127"/>
      <c r="R66" s="127"/>
      <c r="S66" s="127"/>
      <c r="T66" s="127"/>
      <c r="U66" s="127"/>
    </row>
    <row r="67" spans="2:21" x14ac:dyDescent="0.25">
      <c r="B67" s="127"/>
      <c r="C67" s="127"/>
      <c r="D67" s="127"/>
      <c r="E67" s="127"/>
      <c r="F67" s="127"/>
      <c r="G67" s="127"/>
      <c r="H67" s="127"/>
      <c r="I67" s="127"/>
      <c r="J67" s="127"/>
      <c r="K67" s="127"/>
      <c r="L67" s="127"/>
      <c r="M67" s="127"/>
      <c r="N67" s="127"/>
      <c r="O67" s="127"/>
      <c r="P67" s="127"/>
      <c r="Q67" s="127"/>
      <c r="R67" s="127"/>
      <c r="S67" s="127"/>
      <c r="T67" s="127"/>
      <c r="U67" s="127"/>
    </row>
    <row r="68" spans="2:21" x14ac:dyDescent="0.25">
      <c r="B68" s="127"/>
      <c r="C68" s="127"/>
      <c r="D68" s="127"/>
      <c r="E68" s="127"/>
      <c r="F68" s="127"/>
      <c r="G68" s="127"/>
      <c r="H68" s="127"/>
      <c r="I68" s="127"/>
      <c r="J68" s="127"/>
      <c r="K68" s="127"/>
      <c r="L68" s="127"/>
      <c r="M68" s="127"/>
      <c r="N68" s="127"/>
      <c r="O68" s="127"/>
      <c r="P68" s="127"/>
      <c r="Q68" s="127"/>
      <c r="R68" s="127"/>
      <c r="S68" s="127"/>
      <c r="T68" s="127"/>
      <c r="U68" s="127"/>
    </row>
    <row r="69" spans="2:21" x14ac:dyDescent="0.25">
      <c r="B69" s="127"/>
      <c r="C69" s="127"/>
      <c r="D69" s="127"/>
      <c r="E69" s="127"/>
      <c r="F69" s="127"/>
      <c r="G69" s="127"/>
      <c r="H69" s="127"/>
      <c r="I69" s="127"/>
      <c r="J69" s="127"/>
      <c r="K69" s="127"/>
      <c r="L69" s="127"/>
      <c r="M69" s="127"/>
      <c r="N69" s="127"/>
      <c r="O69" s="127"/>
      <c r="P69" s="127"/>
      <c r="Q69" s="127"/>
      <c r="R69" s="127"/>
      <c r="S69" s="127"/>
      <c r="T69" s="127"/>
      <c r="U69" s="127"/>
    </row>
    <row r="70" spans="2:21" x14ac:dyDescent="0.25">
      <c r="B70" s="127"/>
      <c r="C70" s="127"/>
      <c r="D70" s="127"/>
      <c r="E70" s="127"/>
      <c r="F70" s="127"/>
      <c r="G70" s="127"/>
      <c r="H70" s="127"/>
      <c r="I70" s="127"/>
      <c r="J70" s="127"/>
      <c r="K70" s="127"/>
      <c r="L70" s="127"/>
      <c r="M70" s="127"/>
      <c r="N70" s="127"/>
      <c r="O70" s="127"/>
      <c r="P70" s="127"/>
      <c r="Q70" s="127"/>
      <c r="R70" s="127"/>
      <c r="S70" s="127"/>
      <c r="T70" s="127"/>
      <c r="U70" s="127"/>
    </row>
    <row r="71" spans="2:21" x14ac:dyDescent="0.25">
      <c r="B71" s="127"/>
      <c r="C71" s="127"/>
      <c r="D71" s="127"/>
      <c r="E71" s="127"/>
      <c r="F71" s="127"/>
      <c r="G71" s="127"/>
      <c r="H71" s="127"/>
      <c r="I71" s="127"/>
      <c r="J71" s="127"/>
      <c r="K71" s="127"/>
      <c r="L71" s="127"/>
      <c r="M71" s="127"/>
      <c r="N71" s="127"/>
      <c r="O71" s="127"/>
      <c r="P71" s="127"/>
      <c r="Q71" s="127"/>
      <c r="R71" s="127"/>
      <c r="S71" s="127"/>
      <c r="T71" s="127"/>
      <c r="U71" s="127"/>
    </row>
    <row r="72" spans="2:21" x14ac:dyDescent="0.25">
      <c r="B72" s="127"/>
      <c r="C72" s="127"/>
      <c r="D72" s="127"/>
      <c r="E72" s="127"/>
      <c r="F72" s="127"/>
      <c r="G72" s="127"/>
      <c r="H72" s="127"/>
      <c r="I72" s="127"/>
      <c r="J72" s="127"/>
      <c r="K72" s="127"/>
      <c r="L72" s="127"/>
      <c r="M72" s="127"/>
      <c r="N72" s="127"/>
      <c r="O72" s="127"/>
      <c r="P72" s="127"/>
      <c r="Q72" s="127"/>
      <c r="R72" s="127"/>
      <c r="S72" s="127"/>
      <c r="T72" s="127"/>
      <c r="U72" s="127"/>
    </row>
    <row r="73" spans="2:21" x14ac:dyDescent="0.25">
      <c r="B73" s="127"/>
      <c r="C73" s="127"/>
      <c r="D73" s="127"/>
      <c r="E73" s="127"/>
      <c r="F73" s="127"/>
      <c r="G73" s="127"/>
      <c r="H73" s="127"/>
      <c r="I73" s="127"/>
      <c r="J73" s="127"/>
      <c r="K73" s="127"/>
      <c r="L73" s="127"/>
      <c r="M73" s="127"/>
      <c r="N73" s="127"/>
      <c r="O73" s="127"/>
      <c r="P73" s="127"/>
      <c r="Q73" s="127"/>
      <c r="R73" s="127"/>
      <c r="S73" s="127"/>
      <c r="T73" s="127"/>
      <c r="U73" s="127"/>
    </row>
    <row r="74" spans="2:21" x14ac:dyDescent="0.25">
      <c r="B74" s="127"/>
      <c r="C74" s="127"/>
      <c r="D74" s="127"/>
      <c r="E74" s="127"/>
      <c r="F74" s="127"/>
      <c r="G74" s="127"/>
      <c r="H74" s="127"/>
      <c r="I74" s="127"/>
      <c r="J74" s="127"/>
      <c r="K74" s="127"/>
      <c r="L74" s="127"/>
      <c r="M74" s="127"/>
      <c r="N74" s="127"/>
      <c r="O74" s="127"/>
      <c r="P74" s="127"/>
      <c r="Q74" s="127"/>
      <c r="R74" s="127"/>
      <c r="S74" s="127"/>
      <c r="T74" s="127"/>
      <c r="U74" s="127"/>
    </row>
    <row r="75" spans="2:21" x14ac:dyDescent="0.25">
      <c r="B75" s="127"/>
      <c r="C75" s="127"/>
      <c r="D75" s="127"/>
      <c r="E75" s="127"/>
      <c r="F75" s="127"/>
      <c r="G75" s="127"/>
      <c r="H75" s="127"/>
      <c r="I75" s="127"/>
      <c r="J75" s="127"/>
      <c r="K75" s="127"/>
      <c r="L75" s="127"/>
      <c r="M75" s="127"/>
      <c r="N75" s="127"/>
      <c r="O75" s="127"/>
      <c r="P75" s="127"/>
      <c r="Q75" s="127"/>
      <c r="R75" s="127"/>
      <c r="S75" s="127"/>
      <c r="T75" s="127"/>
      <c r="U75" s="127"/>
    </row>
    <row r="76" spans="2:21" x14ac:dyDescent="0.25">
      <c r="B76" s="127"/>
      <c r="C76" s="127"/>
      <c r="D76" s="127"/>
      <c r="E76" s="127"/>
      <c r="F76" s="127"/>
      <c r="G76" s="127"/>
      <c r="H76" s="127"/>
      <c r="I76" s="127"/>
      <c r="J76" s="127"/>
      <c r="K76" s="127"/>
      <c r="L76" s="127"/>
      <c r="M76" s="127"/>
      <c r="N76" s="127"/>
      <c r="O76" s="127"/>
      <c r="P76" s="127"/>
      <c r="Q76" s="127"/>
      <c r="R76" s="127"/>
      <c r="S76" s="127"/>
      <c r="T76" s="127"/>
      <c r="U76" s="127"/>
    </row>
    <row r="77" spans="2:21" x14ac:dyDescent="0.25">
      <c r="B77" s="127"/>
      <c r="C77" s="127"/>
      <c r="D77" s="127"/>
      <c r="E77" s="127"/>
      <c r="F77" s="127"/>
      <c r="G77" s="127"/>
      <c r="H77" s="127"/>
      <c r="I77" s="127"/>
      <c r="J77" s="127"/>
      <c r="K77" s="127"/>
      <c r="L77" s="127"/>
      <c r="M77" s="127"/>
      <c r="N77" s="127"/>
      <c r="O77" s="127"/>
      <c r="P77" s="127"/>
      <c r="Q77" s="127"/>
      <c r="R77" s="127"/>
      <c r="S77" s="127"/>
      <c r="T77" s="127"/>
      <c r="U77" s="127"/>
    </row>
    <row r="78" spans="2:21" x14ac:dyDescent="0.25">
      <c r="B78" s="127"/>
      <c r="C78" s="127"/>
      <c r="D78" s="127"/>
      <c r="E78" s="127"/>
      <c r="F78" s="127"/>
      <c r="G78" s="127"/>
      <c r="H78" s="127"/>
      <c r="I78" s="127"/>
      <c r="J78" s="127"/>
      <c r="K78" s="127"/>
      <c r="L78" s="127"/>
      <c r="M78" s="127"/>
      <c r="N78" s="127"/>
      <c r="O78" s="127"/>
      <c r="P78" s="127"/>
      <c r="Q78" s="127"/>
      <c r="R78" s="127"/>
      <c r="S78" s="127"/>
      <c r="T78" s="127"/>
      <c r="U78" s="127"/>
    </row>
    <row r="79" spans="2:21" x14ac:dyDescent="0.25">
      <c r="B79" s="127"/>
      <c r="C79" s="127"/>
      <c r="D79" s="127"/>
      <c r="E79" s="127"/>
      <c r="F79" s="127"/>
      <c r="G79" s="127"/>
      <c r="H79" s="127"/>
      <c r="I79" s="127"/>
      <c r="J79" s="127"/>
      <c r="K79" s="127"/>
      <c r="L79" s="127"/>
      <c r="M79" s="127"/>
      <c r="N79" s="127"/>
      <c r="O79" s="127"/>
      <c r="P79" s="127"/>
      <c r="Q79" s="127"/>
      <c r="R79" s="127"/>
      <c r="S79" s="127"/>
      <c r="T79" s="127"/>
      <c r="U79" s="127"/>
    </row>
    <row r="80" spans="2:21" x14ac:dyDescent="0.25">
      <c r="B80" s="127"/>
      <c r="C80" s="127"/>
      <c r="D80" s="127"/>
      <c r="E80" s="127"/>
      <c r="F80" s="127"/>
      <c r="G80" s="127"/>
      <c r="H80" s="127"/>
      <c r="I80" s="127"/>
      <c r="J80" s="127"/>
      <c r="K80" s="127"/>
      <c r="L80" s="127"/>
      <c r="M80" s="127"/>
      <c r="N80" s="127"/>
      <c r="O80" s="127"/>
      <c r="P80" s="127"/>
      <c r="Q80" s="127"/>
      <c r="R80" s="127"/>
      <c r="S80" s="127"/>
      <c r="T80" s="127"/>
      <c r="U80" s="127"/>
    </row>
    <row r="81" spans="2:21" x14ac:dyDescent="0.25">
      <c r="B81" s="127"/>
      <c r="C81" s="127"/>
      <c r="D81" s="127"/>
      <c r="E81" s="127"/>
      <c r="F81" s="127"/>
      <c r="G81" s="127"/>
      <c r="H81" s="127"/>
      <c r="I81" s="127"/>
      <c r="J81" s="127"/>
      <c r="K81" s="127"/>
      <c r="L81" s="127"/>
      <c r="M81" s="127"/>
      <c r="N81" s="127"/>
      <c r="O81" s="127"/>
      <c r="P81" s="127"/>
      <c r="Q81" s="127"/>
      <c r="R81" s="127"/>
      <c r="S81" s="127"/>
      <c r="T81" s="127"/>
      <c r="U81" s="127"/>
    </row>
    <row r="82" spans="2:21" x14ac:dyDescent="0.25">
      <c r="B82" s="127"/>
      <c r="C82" s="127"/>
      <c r="D82" s="127"/>
      <c r="E82" s="127"/>
      <c r="F82" s="127"/>
      <c r="G82" s="127"/>
      <c r="H82" s="127"/>
      <c r="I82" s="127"/>
      <c r="J82" s="127"/>
      <c r="K82" s="127"/>
      <c r="L82" s="127"/>
      <c r="M82" s="127"/>
      <c r="N82" s="127"/>
      <c r="O82" s="127"/>
      <c r="P82" s="127"/>
      <c r="Q82" s="127"/>
      <c r="R82" s="127"/>
      <c r="S82" s="127"/>
      <c r="T82" s="127"/>
      <c r="U82" s="127"/>
    </row>
    <row r="83" spans="2:21" x14ac:dyDescent="0.25">
      <c r="B83" s="127"/>
      <c r="C83" s="127"/>
      <c r="D83" s="127"/>
      <c r="E83" s="127"/>
      <c r="F83" s="127"/>
      <c r="G83" s="127"/>
      <c r="H83" s="127"/>
      <c r="I83" s="127"/>
      <c r="J83" s="127"/>
      <c r="K83" s="127"/>
      <c r="L83" s="127"/>
      <c r="M83" s="127"/>
      <c r="N83" s="127"/>
      <c r="O83" s="127"/>
      <c r="P83" s="127"/>
      <c r="Q83" s="127"/>
      <c r="R83" s="127"/>
      <c r="S83" s="127"/>
      <c r="T83" s="127"/>
      <c r="U83" s="127"/>
    </row>
    <row r="84" spans="2:21" x14ac:dyDescent="0.25">
      <c r="B84" s="127"/>
      <c r="C84" s="127"/>
      <c r="D84" s="127"/>
      <c r="E84" s="127"/>
      <c r="F84" s="127"/>
      <c r="G84" s="127"/>
      <c r="H84" s="127"/>
      <c r="I84" s="127"/>
      <c r="J84" s="127"/>
      <c r="K84" s="127"/>
      <c r="L84" s="127"/>
      <c r="M84" s="127"/>
      <c r="N84" s="127"/>
      <c r="O84" s="127"/>
      <c r="P84" s="127"/>
      <c r="Q84" s="127"/>
      <c r="R84" s="127"/>
      <c r="S84" s="127"/>
      <c r="T84" s="127"/>
      <c r="U84" s="127"/>
    </row>
    <row r="85" spans="2:21" x14ac:dyDescent="0.25">
      <c r="B85" s="127"/>
      <c r="C85" s="127"/>
      <c r="D85" s="127"/>
      <c r="E85" s="127"/>
      <c r="F85" s="127"/>
      <c r="G85" s="127"/>
      <c r="H85" s="127"/>
      <c r="I85" s="127"/>
      <c r="J85" s="127"/>
      <c r="K85" s="127"/>
      <c r="L85" s="127"/>
      <c r="M85" s="127"/>
      <c r="N85" s="127"/>
      <c r="O85" s="127"/>
      <c r="P85" s="127"/>
      <c r="Q85" s="127"/>
      <c r="R85" s="127"/>
      <c r="S85" s="127"/>
      <c r="T85" s="127"/>
      <c r="U85" s="127"/>
    </row>
    <row r="86" spans="2:21" x14ac:dyDescent="0.25">
      <c r="B86" s="127"/>
      <c r="C86" s="127"/>
      <c r="D86" s="127"/>
      <c r="E86" s="127"/>
      <c r="F86" s="127"/>
      <c r="G86" s="127"/>
      <c r="H86" s="127"/>
      <c r="I86" s="127"/>
      <c r="J86" s="127"/>
      <c r="K86" s="127"/>
      <c r="L86" s="127"/>
      <c r="M86" s="127"/>
      <c r="N86" s="127"/>
      <c r="O86" s="127"/>
      <c r="P86" s="127"/>
      <c r="Q86" s="127"/>
      <c r="R86" s="127"/>
      <c r="S86" s="127"/>
      <c r="T86" s="127"/>
      <c r="U86" s="127"/>
    </row>
    <row r="87" spans="2:21" x14ac:dyDescent="0.25">
      <c r="B87" s="127"/>
      <c r="C87" s="127"/>
      <c r="D87" s="127"/>
      <c r="E87" s="127"/>
      <c r="F87" s="127"/>
      <c r="G87" s="127"/>
      <c r="H87" s="127"/>
      <c r="I87" s="127"/>
      <c r="J87" s="127"/>
      <c r="K87" s="127"/>
      <c r="L87" s="127"/>
      <c r="M87" s="127"/>
      <c r="N87" s="127"/>
      <c r="O87" s="127"/>
      <c r="P87" s="127"/>
      <c r="Q87" s="127"/>
      <c r="R87" s="127"/>
      <c r="S87" s="127"/>
      <c r="T87" s="127"/>
      <c r="U87" s="127"/>
    </row>
    <row r="88" spans="2:21" x14ac:dyDescent="0.25">
      <c r="B88" s="127"/>
      <c r="C88" s="127"/>
      <c r="D88" s="127"/>
      <c r="E88" s="127"/>
      <c r="F88" s="127"/>
      <c r="G88" s="127"/>
      <c r="H88" s="127"/>
      <c r="I88" s="127"/>
      <c r="J88" s="127"/>
      <c r="K88" s="127"/>
      <c r="L88" s="127"/>
      <c r="M88" s="127"/>
      <c r="N88" s="127"/>
      <c r="O88" s="127"/>
      <c r="P88" s="127"/>
      <c r="Q88" s="127"/>
      <c r="R88" s="127"/>
      <c r="S88" s="127"/>
      <c r="T88" s="127"/>
      <c r="U88" s="127"/>
    </row>
    <row r="89" spans="2:21" x14ac:dyDescent="0.25">
      <c r="B89" s="127"/>
      <c r="C89" s="127"/>
      <c r="D89" s="127"/>
      <c r="E89" s="127"/>
      <c r="F89" s="127"/>
      <c r="G89" s="127"/>
      <c r="H89" s="127"/>
      <c r="I89" s="127"/>
      <c r="J89" s="127"/>
      <c r="K89" s="127"/>
      <c r="L89" s="127"/>
      <c r="M89" s="127"/>
      <c r="N89" s="127"/>
      <c r="O89" s="127"/>
      <c r="P89" s="127"/>
      <c r="Q89" s="127"/>
      <c r="R89" s="127"/>
      <c r="S89" s="127"/>
      <c r="T89" s="127"/>
      <c r="U89" s="127"/>
    </row>
    <row r="90" spans="2:21" x14ac:dyDescent="0.25">
      <c r="B90" s="127"/>
      <c r="C90" s="127"/>
      <c r="D90" s="127"/>
      <c r="E90" s="127"/>
      <c r="F90" s="127"/>
      <c r="G90" s="127"/>
      <c r="H90" s="127"/>
      <c r="I90" s="127"/>
      <c r="J90" s="127"/>
      <c r="K90" s="127"/>
      <c r="L90" s="127"/>
      <c r="M90" s="127"/>
      <c r="N90" s="127"/>
      <c r="O90" s="127"/>
      <c r="P90" s="127"/>
      <c r="Q90" s="127"/>
      <c r="R90" s="127"/>
      <c r="S90" s="127"/>
      <c r="T90" s="127"/>
      <c r="U90" s="127"/>
    </row>
    <row r="91" spans="2:21" x14ac:dyDescent="0.25">
      <c r="B91" s="127"/>
      <c r="C91" s="127"/>
      <c r="D91" s="127"/>
      <c r="E91" s="127"/>
      <c r="F91" s="127"/>
      <c r="G91" s="127"/>
      <c r="H91" s="127"/>
      <c r="I91" s="127"/>
      <c r="J91" s="127"/>
      <c r="K91" s="127"/>
      <c r="L91" s="127"/>
      <c r="M91" s="127"/>
      <c r="N91" s="127"/>
      <c r="O91" s="127"/>
      <c r="P91" s="127"/>
      <c r="Q91" s="127"/>
      <c r="R91" s="127"/>
      <c r="S91" s="127"/>
      <c r="T91" s="127"/>
      <c r="U91" s="127"/>
    </row>
    <row r="92" spans="2:21" x14ac:dyDescent="0.25">
      <c r="B92" s="127"/>
      <c r="C92" s="127"/>
      <c r="D92" s="127"/>
      <c r="E92" s="127"/>
      <c r="F92" s="127"/>
      <c r="G92" s="127"/>
      <c r="H92" s="127"/>
      <c r="I92" s="127"/>
      <c r="J92" s="127"/>
      <c r="K92" s="127"/>
      <c r="L92" s="127"/>
      <c r="M92" s="127"/>
      <c r="N92" s="127"/>
      <c r="O92" s="127"/>
      <c r="P92" s="127"/>
      <c r="Q92" s="127"/>
      <c r="R92" s="127"/>
      <c r="S92" s="127"/>
      <c r="T92" s="127"/>
      <c r="U92" s="127"/>
    </row>
    <row r="93" spans="2:21" x14ac:dyDescent="0.25">
      <c r="B93" s="127"/>
      <c r="C93" s="127"/>
      <c r="D93" s="127"/>
      <c r="E93" s="127"/>
      <c r="F93" s="127"/>
      <c r="G93" s="127"/>
      <c r="H93" s="127"/>
      <c r="I93" s="127"/>
      <c r="J93" s="127"/>
      <c r="K93" s="127"/>
      <c r="L93" s="127"/>
      <c r="M93" s="127"/>
      <c r="N93" s="127"/>
      <c r="O93" s="127"/>
      <c r="P93" s="127"/>
      <c r="Q93" s="127"/>
      <c r="R93" s="127"/>
      <c r="S93" s="127"/>
      <c r="T93" s="127"/>
      <c r="U93" s="127"/>
    </row>
    <row r="94" spans="2:21" x14ac:dyDescent="0.25">
      <c r="B94" s="127"/>
      <c r="C94" s="127"/>
      <c r="D94" s="127"/>
      <c r="E94" s="127"/>
      <c r="F94" s="127"/>
      <c r="G94" s="127"/>
      <c r="H94" s="127"/>
      <c r="I94" s="127"/>
      <c r="J94" s="127"/>
      <c r="K94" s="127"/>
      <c r="L94" s="127"/>
      <c r="M94" s="127"/>
      <c r="N94" s="127"/>
      <c r="O94" s="127"/>
      <c r="P94" s="127"/>
      <c r="Q94" s="127"/>
      <c r="R94" s="127"/>
      <c r="S94" s="127"/>
      <c r="T94" s="127"/>
      <c r="U94" s="127"/>
    </row>
    <row r="95" spans="2:21" x14ac:dyDescent="0.25">
      <c r="B95" s="127"/>
      <c r="C95" s="127"/>
      <c r="D95" s="127"/>
      <c r="E95" s="127"/>
      <c r="F95" s="127"/>
      <c r="G95" s="127"/>
      <c r="H95" s="127"/>
      <c r="I95" s="127"/>
      <c r="J95" s="127"/>
      <c r="K95" s="127"/>
      <c r="L95" s="127"/>
      <c r="M95" s="127"/>
      <c r="N95" s="127"/>
      <c r="O95" s="127"/>
      <c r="P95" s="127"/>
      <c r="Q95" s="127"/>
      <c r="R95" s="127"/>
      <c r="S95" s="127"/>
      <c r="T95" s="127"/>
      <c r="U95" s="127"/>
    </row>
    <row r="96" spans="2:21" x14ac:dyDescent="0.25">
      <c r="B96" s="127"/>
      <c r="C96" s="127"/>
      <c r="D96" s="127"/>
      <c r="E96" s="127"/>
      <c r="F96" s="127"/>
      <c r="G96" s="127"/>
      <c r="H96" s="127"/>
      <c r="I96" s="127"/>
      <c r="J96" s="127"/>
      <c r="K96" s="127"/>
      <c r="L96" s="127"/>
      <c r="M96" s="127"/>
      <c r="N96" s="127"/>
      <c r="O96" s="127"/>
      <c r="P96" s="127"/>
      <c r="Q96" s="127"/>
      <c r="R96" s="127"/>
      <c r="S96" s="127"/>
      <c r="T96" s="127"/>
      <c r="U96" s="127"/>
    </row>
    <row r="97" spans="2:21" x14ac:dyDescent="0.25">
      <c r="B97" s="127"/>
      <c r="C97" s="127"/>
      <c r="D97" s="127"/>
      <c r="E97" s="127"/>
      <c r="F97" s="127"/>
      <c r="G97" s="127"/>
      <c r="H97" s="127"/>
      <c r="I97" s="127"/>
      <c r="J97" s="127"/>
      <c r="K97" s="127"/>
      <c r="L97" s="127"/>
      <c r="M97" s="127"/>
      <c r="N97" s="127"/>
      <c r="O97" s="127"/>
      <c r="P97" s="127"/>
      <c r="Q97" s="127"/>
      <c r="R97" s="127"/>
      <c r="S97" s="127"/>
      <c r="T97" s="127"/>
      <c r="U97" s="127"/>
    </row>
    <row r="98" spans="2:21" x14ac:dyDescent="0.25">
      <c r="B98" s="127"/>
      <c r="C98" s="127"/>
      <c r="D98" s="127"/>
      <c r="E98" s="127"/>
      <c r="F98" s="127"/>
      <c r="G98" s="127"/>
      <c r="H98" s="127"/>
      <c r="I98" s="127"/>
      <c r="J98" s="127"/>
      <c r="K98" s="127"/>
      <c r="L98" s="127"/>
      <c r="M98" s="127"/>
      <c r="N98" s="127"/>
      <c r="O98" s="127"/>
      <c r="P98" s="127"/>
      <c r="Q98" s="127"/>
      <c r="R98" s="127"/>
      <c r="S98" s="127"/>
      <c r="T98" s="127"/>
      <c r="U98" s="127"/>
    </row>
    <row r="99" spans="2:21" x14ac:dyDescent="0.25">
      <c r="B99" s="127"/>
      <c r="C99" s="127"/>
      <c r="D99" s="127"/>
      <c r="E99" s="127"/>
      <c r="F99" s="127"/>
      <c r="G99" s="127"/>
      <c r="H99" s="127"/>
      <c r="I99" s="127"/>
      <c r="J99" s="127"/>
      <c r="K99" s="127"/>
      <c r="L99" s="127"/>
      <c r="M99" s="127"/>
      <c r="N99" s="127"/>
      <c r="O99" s="127"/>
      <c r="P99" s="127"/>
      <c r="Q99" s="127"/>
      <c r="R99" s="127"/>
      <c r="S99" s="127"/>
      <c r="T99" s="127"/>
      <c r="U99" s="127"/>
    </row>
    <row r="100" spans="2:21" x14ac:dyDescent="0.25">
      <c r="B100" s="127"/>
      <c r="C100" s="127"/>
      <c r="D100" s="127"/>
      <c r="E100" s="127"/>
      <c r="F100" s="127"/>
      <c r="G100" s="127"/>
      <c r="H100" s="127"/>
      <c r="I100" s="127"/>
      <c r="J100" s="127"/>
      <c r="K100" s="127"/>
      <c r="L100" s="127"/>
      <c r="M100" s="127"/>
      <c r="N100" s="127"/>
      <c r="O100" s="127"/>
      <c r="P100" s="127"/>
      <c r="Q100" s="127"/>
      <c r="R100" s="127"/>
      <c r="S100" s="127"/>
      <c r="T100" s="127"/>
      <c r="U100" s="127"/>
    </row>
    <row r="101" spans="2:21" x14ac:dyDescent="0.25">
      <c r="B101" s="127"/>
      <c r="C101" s="127"/>
      <c r="D101" s="127"/>
      <c r="E101" s="127"/>
      <c r="F101" s="127"/>
      <c r="G101" s="127"/>
      <c r="H101" s="127"/>
      <c r="I101" s="127"/>
      <c r="J101" s="127"/>
      <c r="K101" s="127"/>
      <c r="L101" s="127"/>
      <c r="M101" s="127"/>
      <c r="N101" s="127"/>
      <c r="O101" s="127"/>
      <c r="P101" s="127"/>
      <c r="Q101" s="127"/>
      <c r="R101" s="127"/>
      <c r="S101" s="127"/>
      <c r="T101" s="127"/>
      <c r="U101" s="127"/>
    </row>
    <row r="102" spans="2:21" x14ac:dyDescent="0.25">
      <c r="B102" s="127"/>
      <c r="C102" s="127"/>
      <c r="D102" s="127"/>
      <c r="E102" s="127"/>
      <c r="F102" s="127"/>
      <c r="G102" s="127"/>
      <c r="H102" s="127"/>
      <c r="I102" s="127"/>
      <c r="J102" s="127"/>
      <c r="K102" s="127"/>
      <c r="L102" s="127"/>
      <c r="M102" s="127"/>
      <c r="N102" s="127"/>
      <c r="O102" s="127"/>
      <c r="P102" s="127"/>
      <c r="Q102" s="127"/>
      <c r="R102" s="127"/>
      <c r="S102" s="127"/>
      <c r="T102" s="127"/>
      <c r="U102" s="127"/>
    </row>
    <row r="103" spans="2:21" x14ac:dyDescent="0.25">
      <c r="B103" s="127"/>
      <c r="C103" s="127"/>
      <c r="D103" s="127"/>
      <c r="E103" s="127"/>
      <c r="F103" s="127"/>
      <c r="G103" s="127"/>
      <c r="H103" s="127"/>
      <c r="I103" s="127"/>
      <c r="J103" s="127"/>
      <c r="K103" s="127"/>
      <c r="L103" s="127"/>
      <c r="M103" s="127"/>
      <c r="N103" s="127"/>
      <c r="O103" s="127"/>
      <c r="P103" s="127"/>
      <c r="Q103" s="127"/>
      <c r="R103" s="127"/>
      <c r="S103" s="127"/>
      <c r="T103" s="127"/>
      <c r="U103" s="127"/>
    </row>
    <row r="104" spans="2:21" x14ac:dyDescent="0.25">
      <c r="B104" s="127"/>
      <c r="C104" s="127"/>
      <c r="D104" s="127"/>
      <c r="E104" s="127"/>
      <c r="F104" s="127"/>
      <c r="G104" s="127"/>
      <c r="H104" s="127"/>
      <c r="I104" s="127"/>
      <c r="J104" s="127"/>
      <c r="K104" s="127"/>
      <c r="L104" s="127"/>
      <c r="M104" s="127"/>
      <c r="N104" s="127"/>
      <c r="O104" s="127"/>
      <c r="P104" s="127"/>
      <c r="Q104" s="127"/>
      <c r="R104" s="127"/>
      <c r="S104" s="127"/>
      <c r="T104" s="127"/>
      <c r="U104" s="127"/>
    </row>
    <row r="105" spans="2:21" x14ac:dyDescent="0.25">
      <c r="B105" s="127"/>
      <c r="C105" s="127"/>
      <c r="D105" s="127"/>
      <c r="E105" s="127"/>
      <c r="F105" s="127"/>
      <c r="G105" s="127"/>
      <c r="H105" s="127"/>
      <c r="I105" s="127"/>
      <c r="J105" s="127"/>
      <c r="K105" s="127"/>
      <c r="L105" s="127"/>
      <c r="M105" s="127"/>
      <c r="N105" s="127"/>
      <c r="O105" s="127"/>
      <c r="P105" s="127"/>
      <c r="Q105" s="127"/>
      <c r="R105" s="127"/>
      <c r="S105" s="127"/>
      <c r="T105" s="127"/>
      <c r="U105" s="127"/>
    </row>
    <row r="106" spans="2:21" x14ac:dyDescent="0.25">
      <c r="B106" s="127"/>
      <c r="C106" s="127"/>
      <c r="D106" s="127"/>
      <c r="E106" s="127"/>
      <c r="F106" s="127"/>
      <c r="G106" s="127"/>
      <c r="H106" s="127"/>
      <c r="I106" s="127"/>
      <c r="J106" s="127"/>
      <c r="K106" s="127"/>
      <c r="L106" s="127"/>
      <c r="M106" s="127"/>
      <c r="N106" s="127"/>
      <c r="O106" s="127"/>
      <c r="P106" s="127"/>
      <c r="Q106" s="127"/>
      <c r="R106" s="127"/>
      <c r="S106" s="127"/>
      <c r="T106" s="127"/>
      <c r="U106" s="127"/>
    </row>
    <row r="107" spans="2:21" x14ac:dyDescent="0.25">
      <c r="B107" s="127"/>
      <c r="C107" s="127"/>
      <c r="D107" s="127"/>
      <c r="E107" s="127"/>
      <c r="F107" s="127"/>
      <c r="G107" s="127"/>
      <c r="H107" s="127"/>
      <c r="I107" s="127"/>
      <c r="J107" s="127"/>
      <c r="K107" s="127"/>
      <c r="L107" s="127"/>
      <c r="M107" s="127"/>
      <c r="N107" s="127"/>
      <c r="O107" s="127"/>
      <c r="P107" s="127"/>
      <c r="Q107" s="127"/>
      <c r="R107" s="127"/>
      <c r="S107" s="127"/>
      <c r="T107" s="127"/>
      <c r="U107" s="127"/>
    </row>
    <row r="108" spans="2:21" x14ac:dyDescent="0.25">
      <c r="B108" s="127"/>
      <c r="C108" s="127"/>
      <c r="D108" s="127"/>
      <c r="E108" s="127"/>
      <c r="F108" s="127"/>
      <c r="G108" s="127"/>
      <c r="H108" s="127"/>
      <c r="I108" s="127"/>
      <c r="J108" s="127"/>
      <c r="K108" s="127"/>
      <c r="L108" s="127"/>
      <c r="M108" s="127"/>
      <c r="N108" s="127"/>
      <c r="O108" s="127"/>
      <c r="P108" s="127"/>
      <c r="Q108" s="127"/>
      <c r="R108" s="127"/>
      <c r="S108" s="127"/>
      <c r="T108" s="127"/>
      <c r="U108" s="127"/>
    </row>
    <row r="109" spans="2:21" x14ac:dyDescent="0.25">
      <c r="B109" s="127"/>
      <c r="C109" s="127"/>
      <c r="D109" s="127"/>
      <c r="E109" s="127"/>
      <c r="F109" s="127"/>
      <c r="G109" s="127"/>
      <c r="H109" s="127"/>
      <c r="I109" s="127"/>
      <c r="J109" s="127"/>
      <c r="K109" s="127"/>
      <c r="L109" s="127"/>
      <c r="M109" s="127"/>
      <c r="N109" s="127"/>
      <c r="O109" s="127"/>
      <c r="P109" s="127"/>
      <c r="Q109" s="127"/>
      <c r="R109" s="127"/>
      <c r="S109" s="127"/>
      <c r="T109" s="127"/>
      <c r="U109" s="127"/>
    </row>
    <row r="110" spans="2:21" x14ac:dyDescent="0.25">
      <c r="B110" s="127"/>
      <c r="C110" s="127"/>
      <c r="D110" s="127"/>
      <c r="E110" s="127"/>
      <c r="F110" s="127"/>
      <c r="G110" s="127"/>
      <c r="H110" s="127"/>
      <c r="I110" s="127"/>
      <c r="J110" s="127"/>
      <c r="K110" s="127"/>
      <c r="L110" s="127"/>
      <c r="M110" s="127"/>
      <c r="N110" s="127"/>
      <c r="O110" s="127"/>
      <c r="P110" s="127"/>
      <c r="Q110" s="127"/>
      <c r="R110" s="127"/>
      <c r="S110" s="127"/>
      <c r="T110" s="127"/>
      <c r="U110" s="127"/>
    </row>
    <row r="111" spans="2:21" x14ac:dyDescent="0.25">
      <c r="B111" s="127"/>
      <c r="C111" s="127"/>
      <c r="D111" s="127"/>
      <c r="E111" s="127"/>
      <c r="F111" s="127"/>
      <c r="G111" s="127"/>
      <c r="H111" s="127"/>
      <c r="I111" s="127"/>
      <c r="J111" s="127"/>
      <c r="K111" s="127"/>
      <c r="L111" s="127"/>
      <c r="M111" s="127"/>
      <c r="N111" s="127"/>
      <c r="O111" s="127"/>
      <c r="P111" s="127"/>
      <c r="Q111" s="127"/>
      <c r="R111" s="127"/>
      <c r="S111" s="127"/>
      <c r="T111" s="127"/>
      <c r="U111" s="127"/>
    </row>
    <row r="112" spans="2:21" x14ac:dyDescent="0.25">
      <c r="B112" s="127"/>
      <c r="C112" s="127"/>
      <c r="D112" s="127"/>
      <c r="E112" s="127"/>
      <c r="F112" s="127"/>
      <c r="G112" s="127"/>
      <c r="H112" s="127"/>
      <c r="I112" s="127"/>
      <c r="J112" s="127"/>
      <c r="K112" s="127"/>
      <c r="L112" s="127"/>
      <c r="M112" s="127"/>
      <c r="N112" s="127"/>
      <c r="O112" s="127"/>
      <c r="P112" s="127"/>
      <c r="Q112" s="127"/>
      <c r="R112" s="127"/>
      <c r="S112" s="127"/>
      <c r="T112" s="127"/>
      <c r="U112" s="127"/>
    </row>
    <row r="113" spans="2:21" x14ac:dyDescent="0.25">
      <c r="B113" s="127"/>
      <c r="C113" s="127"/>
      <c r="D113" s="127"/>
      <c r="E113" s="127"/>
      <c r="F113" s="127"/>
      <c r="G113" s="127"/>
      <c r="H113" s="127"/>
      <c r="I113" s="127"/>
      <c r="J113" s="127"/>
      <c r="K113" s="127"/>
      <c r="L113" s="127"/>
      <c r="M113" s="127"/>
      <c r="N113" s="127"/>
      <c r="O113" s="127"/>
      <c r="P113" s="127"/>
      <c r="Q113" s="127"/>
      <c r="R113" s="127"/>
      <c r="S113" s="127"/>
      <c r="T113" s="127"/>
      <c r="U113" s="127"/>
    </row>
    <row r="114" spans="2:21" x14ac:dyDescent="0.25">
      <c r="B114" s="127"/>
      <c r="C114" s="127"/>
      <c r="D114" s="127"/>
      <c r="E114" s="127"/>
      <c r="F114" s="127"/>
      <c r="G114" s="127"/>
      <c r="H114" s="127"/>
      <c r="I114" s="127"/>
      <c r="J114" s="127"/>
      <c r="K114" s="127"/>
      <c r="L114" s="127"/>
      <c r="M114" s="127"/>
      <c r="N114" s="127"/>
      <c r="O114" s="127"/>
      <c r="P114" s="127"/>
      <c r="Q114" s="127"/>
      <c r="R114" s="127"/>
      <c r="S114" s="127"/>
      <c r="T114" s="127"/>
      <c r="U114" s="127"/>
    </row>
    <row r="115" spans="2:21" x14ac:dyDescent="0.25">
      <c r="B115" s="127"/>
      <c r="C115" s="127"/>
      <c r="D115" s="127"/>
      <c r="E115" s="127"/>
      <c r="F115" s="127"/>
      <c r="G115" s="127"/>
      <c r="H115" s="127"/>
      <c r="I115" s="127"/>
      <c r="J115" s="127"/>
      <c r="K115" s="127"/>
      <c r="L115" s="127"/>
      <c r="M115" s="127"/>
      <c r="N115" s="127"/>
      <c r="O115" s="127"/>
      <c r="P115" s="127"/>
      <c r="Q115" s="127"/>
      <c r="R115" s="127"/>
      <c r="S115" s="127"/>
      <c r="T115" s="127"/>
      <c r="U115" s="127"/>
    </row>
    <row r="116" spans="2:21" x14ac:dyDescent="0.25">
      <c r="B116" s="127"/>
      <c r="C116" s="127"/>
      <c r="D116" s="127"/>
      <c r="E116" s="127"/>
      <c r="F116" s="127"/>
      <c r="G116" s="127"/>
      <c r="H116" s="127"/>
      <c r="I116" s="127"/>
      <c r="J116" s="127"/>
      <c r="K116" s="127"/>
      <c r="L116" s="127"/>
      <c r="M116" s="127"/>
      <c r="N116" s="127"/>
      <c r="O116" s="127"/>
      <c r="P116" s="127"/>
      <c r="Q116" s="127"/>
      <c r="R116" s="127"/>
      <c r="S116" s="127"/>
      <c r="T116" s="127"/>
      <c r="U116" s="127"/>
    </row>
    <row r="117" spans="2:21" x14ac:dyDescent="0.25">
      <c r="B117" s="127"/>
      <c r="C117" s="127"/>
      <c r="D117" s="127"/>
      <c r="E117" s="127"/>
      <c r="F117" s="127"/>
      <c r="G117" s="127"/>
      <c r="H117" s="127"/>
      <c r="I117" s="127"/>
      <c r="J117" s="127"/>
      <c r="K117" s="127"/>
      <c r="L117" s="127"/>
      <c r="M117" s="127"/>
      <c r="N117" s="127"/>
      <c r="O117" s="127"/>
      <c r="P117" s="127"/>
      <c r="Q117" s="127"/>
      <c r="R117" s="127"/>
      <c r="S117" s="127"/>
      <c r="T117" s="127"/>
      <c r="U117" s="127"/>
    </row>
    <row r="118" spans="2:21" x14ac:dyDescent="0.25">
      <c r="B118" s="127"/>
      <c r="C118" s="127"/>
      <c r="D118" s="127"/>
      <c r="E118" s="127"/>
      <c r="F118" s="127"/>
      <c r="G118" s="127"/>
      <c r="H118" s="127"/>
      <c r="I118" s="127"/>
      <c r="J118" s="127"/>
      <c r="K118" s="127"/>
      <c r="L118" s="127"/>
      <c r="M118" s="127"/>
      <c r="N118" s="127"/>
      <c r="O118" s="127"/>
      <c r="P118" s="127"/>
      <c r="Q118" s="127"/>
      <c r="R118" s="127"/>
      <c r="S118" s="127"/>
      <c r="T118" s="127"/>
      <c r="U118" s="127"/>
    </row>
    <row r="119" spans="2:21" x14ac:dyDescent="0.25">
      <c r="B119" s="127"/>
      <c r="C119" s="127"/>
      <c r="D119" s="127"/>
      <c r="E119" s="127"/>
      <c r="F119" s="127"/>
      <c r="G119" s="127"/>
      <c r="H119" s="127"/>
      <c r="I119" s="127"/>
      <c r="J119" s="127"/>
      <c r="K119" s="127"/>
      <c r="L119" s="127"/>
      <c r="M119" s="127"/>
      <c r="N119" s="127"/>
      <c r="O119" s="127"/>
      <c r="P119" s="127"/>
      <c r="Q119" s="127"/>
      <c r="R119" s="127"/>
      <c r="S119" s="127"/>
      <c r="T119" s="127"/>
      <c r="U119" s="127"/>
    </row>
    <row r="120" spans="2:21" x14ac:dyDescent="0.25">
      <c r="B120" s="127"/>
      <c r="C120" s="127"/>
      <c r="D120" s="127"/>
      <c r="E120" s="127"/>
      <c r="F120" s="127"/>
      <c r="G120" s="127"/>
      <c r="H120" s="127"/>
      <c r="I120" s="127"/>
      <c r="J120" s="127"/>
      <c r="K120" s="127"/>
      <c r="L120" s="127"/>
      <c r="M120" s="127"/>
      <c r="N120" s="127"/>
      <c r="O120" s="127"/>
      <c r="P120" s="127"/>
      <c r="Q120" s="127"/>
      <c r="R120" s="127"/>
      <c r="S120" s="127"/>
      <c r="T120" s="127"/>
      <c r="U120" s="127"/>
    </row>
    <row r="121" spans="2:21" x14ac:dyDescent="0.25">
      <c r="B121" s="127"/>
      <c r="C121" s="127"/>
      <c r="D121" s="127"/>
      <c r="E121" s="127"/>
      <c r="F121" s="127"/>
      <c r="G121" s="127"/>
      <c r="H121" s="127"/>
      <c r="I121" s="127"/>
      <c r="J121" s="127"/>
      <c r="K121" s="127"/>
      <c r="L121" s="127"/>
      <c r="M121" s="127"/>
      <c r="N121" s="127"/>
      <c r="O121" s="127"/>
      <c r="P121" s="127"/>
      <c r="Q121" s="127"/>
      <c r="R121" s="127"/>
      <c r="S121" s="127"/>
      <c r="T121" s="127"/>
      <c r="U121" s="127"/>
    </row>
    <row r="122" spans="2:21" x14ac:dyDescent="0.25">
      <c r="B122" s="127"/>
      <c r="C122" s="127"/>
      <c r="D122" s="127"/>
      <c r="E122" s="127"/>
      <c r="F122" s="127"/>
      <c r="G122" s="127"/>
      <c r="H122" s="127"/>
      <c r="I122" s="127"/>
      <c r="J122" s="127"/>
      <c r="K122" s="127"/>
      <c r="L122" s="127"/>
      <c r="M122" s="127"/>
      <c r="N122" s="127"/>
      <c r="O122" s="127"/>
      <c r="P122" s="127"/>
      <c r="Q122" s="127"/>
      <c r="R122" s="127"/>
      <c r="S122" s="127"/>
      <c r="T122" s="127"/>
      <c r="U122" s="127"/>
    </row>
    <row r="123" spans="2:21" x14ac:dyDescent="0.25">
      <c r="B123" s="127"/>
      <c r="C123" s="127"/>
      <c r="D123" s="127"/>
      <c r="E123" s="127"/>
      <c r="F123" s="127"/>
      <c r="G123" s="127"/>
      <c r="H123" s="127"/>
      <c r="I123" s="127"/>
      <c r="J123" s="127"/>
      <c r="K123" s="127"/>
      <c r="L123" s="127"/>
      <c r="M123" s="127"/>
      <c r="N123" s="127"/>
      <c r="O123" s="127"/>
      <c r="P123" s="127"/>
      <c r="Q123" s="127"/>
      <c r="R123" s="127"/>
      <c r="S123" s="127"/>
      <c r="T123" s="127"/>
      <c r="U123" s="127"/>
    </row>
    <row r="124" spans="2:21" x14ac:dyDescent="0.25">
      <c r="B124" s="127"/>
      <c r="C124" s="127"/>
      <c r="D124" s="127"/>
      <c r="E124" s="127"/>
      <c r="F124" s="127"/>
      <c r="G124" s="127"/>
      <c r="H124" s="127"/>
      <c r="I124" s="127"/>
      <c r="J124" s="127"/>
      <c r="K124" s="127"/>
      <c r="L124" s="127"/>
      <c r="M124" s="127"/>
      <c r="N124" s="127"/>
      <c r="O124" s="127"/>
      <c r="P124" s="127"/>
      <c r="Q124" s="127"/>
      <c r="R124" s="127"/>
      <c r="S124" s="127"/>
      <c r="T124" s="127"/>
      <c r="U124" s="127"/>
    </row>
    <row r="125" spans="2:21" x14ac:dyDescent="0.25">
      <c r="B125" s="127"/>
      <c r="C125" s="127"/>
      <c r="D125" s="127"/>
      <c r="E125" s="127"/>
      <c r="F125" s="127"/>
      <c r="G125" s="127"/>
      <c r="H125" s="127"/>
      <c r="I125" s="127"/>
      <c r="J125" s="127"/>
      <c r="K125" s="127"/>
      <c r="L125" s="127"/>
      <c r="M125" s="127"/>
      <c r="N125" s="127"/>
      <c r="O125" s="127"/>
      <c r="P125" s="127"/>
      <c r="Q125" s="127"/>
      <c r="R125" s="127"/>
      <c r="S125" s="127"/>
      <c r="T125" s="127"/>
      <c r="U125" s="127"/>
    </row>
    <row r="126" spans="2:21" x14ac:dyDescent="0.25">
      <c r="B126" s="127"/>
      <c r="C126" s="127"/>
      <c r="D126" s="127"/>
      <c r="E126" s="127"/>
      <c r="F126" s="127"/>
      <c r="G126" s="127"/>
      <c r="H126" s="127"/>
      <c r="I126" s="127"/>
      <c r="J126" s="127"/>
      <c r="K126" s="127"/>
      <c r="L126" s="127"/>
      <c r="M126" s="127"/>
      <c r="N126" s="127"/>
      <c r="O126" s="127"/>
      <c r="P126" s="127"/>
      <c r="Q126" s="127"/>
      <c r="R126" s="127"/>
      <c r="S126" s="127"/>
      <c r="T126" s="127"/>
      <c r="U126" s="127"/>
    </row>
    <row r="127" spans="2:21" x14ac:dyDescent="0.25">
      <c r="B127" s="127"/>
      <c r="C127" s="127"/>
      <c r="D127" s="127"/>
      <c r="E127" s="127"/>
      <c r="F127" s="127"/>
      <c r="G127" s="127"/>
      <c r="H127" s="127"/>
      <c r="I127" s="127"/>
      <c r="J127" s="127"/>
      <c r="K127" s="127"/>
      <c r="L127" s="127"/>
      <c r="M127" s="127"/>
      <c r="N127" s="127"/>
      <c r="O127" s="127"/>
      <c r="P127" s="127"/>
      <c r="Q127" s="127"/>
      <c r="R127" s="127"/>
      <c r="S127" s="127"/>
      <c r="T127" s="127"/>
      <c r="U127" s="127"/>
    </row>
    <row r="128" spans="2:21" x14ac:dyDescent="0.25">
      <c r="B128" s="127"/>
      <c r="C128" s="127"/>
      <c r="D128" s="127"/>
      <c r="E128" s="127"/>
      <c r="F128" s="127"/>
      <c r="G128" s="127"/>
      <c r="H128" s="127"/>
      <c r="I128" s="127"/>
      <c r="J128" s="127"/>
      <c r="K128" s="127"/>
      <c r="L128" s="127"/>
      <c r="M128" s="127"/>
      <c r="N128" s="127"/>
      <c r="O128" s="127"/>
      <c r="P128" s="127"/>
      <c r="Q128" s="127"/>
      <c r="R128" s="127"/>
      <c r="S128" s="127"/>
      <c r="T128" s="127"/>
      <c r="U128" s="127"/>
    </row>
    <row r="129" spans="2:21" x14ac:dyDescent="0.25">
      <c r="B129" s="127"/>
      <c r="C129" s="127"/>
      <c r="D129" s="127"/>
      <c r="E129" s="127"/>
      <c r="F129" s="127"/>
      <c r="G129" s="127"/>
      <c r="H129" s="127"/>
      <c r="I129" s="127"/>
      <c r="J129" s="127"/>
      <c r="K129" s="127"/>
      <c r="L129" s="127"/>
      <c r="M129" s="127"/>
      <c r="N129" s="127"/>
      <c r="O129" s="127"/>
      <c r="P129" s="127"/>
      <c r="Q129" s="127"/>
      <c r="R129" s="127"/>
      <c r="S129" s="127"/>
      <c r="T129" s="127"/>
      <c r="U129" s="127"/>
    </row>
    <row r="130" spans="2:21" x14ac:dyDescent="0.25">
      <c r="B130" s="127"/>
      <c r="C130" s="127"/>
      <c r="D130" s="127"/>
      <c r="E130" s="127"/>
      <c r="F130" s="127"/>
      <c r="G130" s="127"/>
      <c r="H130" s="127"/>
      <c r="I130" s="127"/>
      <c r="J130" s="127"/>
      <c r="K130" s="127"/>
      <c r="L130" s="127"/>
      <c r="M130" s="127"/>
      <c r="N130" s="127"/>
      <c r="O130" s="127"/>
      <c r="P130" s="127"/>
      <c r="Q130" s="127"/>
      <c r="R130" s="127"/>
      <c r="S130" s="127"/>
      <c r="T130" s="127"/>
      <c r="U130" s="127"/>
    </row>
    <row r="131" spans="2:21" x14ac:dyDescent="0.25">
      <c r="B131" s="127"/>
      <c r="C131" s="127"/>
      <c r="D131" s="127"/>
      <c r="E131" s="127"/>
      <c r="F131" s="127"/>
      <c r="G131" s="127"/>
      <c r="H131" s="127"/>
      <c r="I131" s="127"/>
      <c r="J131" s="127"/>
      <c r="K131" s="127"/>
      <c r="L131" s="127"/>
      <c r="M131" s="127"/>
      <c r="N131" s="127"/>
      <c r="O131" s="127"/>
      <c r="P131" s="127"/>
      <c r="Q131" s="127"/>
      <c r="R131" s="127"/>
      <c r="S131" s="127"/>
      <c r="T131" s="127"/>
      <c r="U131" s="127"/>
    </row>
    <row r="132" spans="2:21" x14ac:dyDescent="0.25">
      <c r="B132" s="127"/>
      <c r="C132" s="127"/>
      <c r="D132" s="127"/>
      <c r="E132" s="127"/>
      <c r="F132" s="127"/>
      <c r="G132" s="127"/>
      <c r="H132" s="127"/>
      <c r="I132" s="127"/>
      <c r="J132" s="127"/>
      <c r="K132" s="127"/>
      <c r="L132" s="127"/>
      <c r="M132" s="127"/>
      <c r="N132" s="127"/>
      <c r="O132" s="127"/>
      <c r="P132" s="127"/>
      <c r="Q132" s="127"/>
      <c r="R132" s="127"/>
      <c r="S132" s="127"/>
      <c r="T132" s="127"/>
      <c r="U132" s="127"/>
    </row>
    <row r="133" spans="2:21" x14ac:dyDescent="0.25">
      <c r="B133" s="127"/>
      <c r="C133" s="127"/>
      <c r="D133" s="127"/>
      <c r="E133" s="127"/>
      <c r="F133" s="127"/>
      <c r="G133" s="127"/>
      <c r="H133" s="127"/>
      <c r="I133" s="127"/>
      <c r="J133" s="127"/>
      <c r="K133" s="127"/>
      <c r="L133" s="127"/>
      <c r="M133" s="127"/>
      <c r="N133" s="127"/>
      <c r="O133" s="127"/>
      <c r="P133" s="127"/>
      <c r="Q133" s="127"/>
      <c r="R133" s="127"/>
      <c r="S133" s="127"/>
      <c r="T133" s="127"/>
      <c r="U133" s="127"/>
    </row>
    <row r="134" spans="2:21" x14ac:dyDescent="0.25">
      <c r="B134" s="127"/>
      <c r="C134" s="127"/>
      <c r="D134" s="127"/>
      <c r="E134" s="127"/>
      <c r="F134" s="127"/>
      <c r="G134" s="127"/>
      <c r="H134" s="127"/>
      <c r="I134" s="127"/>
      <c r="J134" s="127"/>
      <c r="K134" s="127"/>
      <c r="L134" s="127"/>
      <c r="M134" s="127"/>
      <c r="N134" s="127"/>
      <c r="O134" s="127"/>
      <c r="P134" s="127"/>
      <c r="Q134" s="127"/>
      <c r="R134" s="127"/>
      <c r="S134" s="127"/>
      <c r="T134" s="127"/>
      <c r="U134" s="127"/>
    </row>
    <row r="135" spans="2:21" x14ac:dyDescent="0.25">
      <c r="B135" s="127"/>
      <c r="C135" s="127"/>
      <c r="D135" s="127"/>
      <c r="E135" s="127"/>
      <c r="F135" s="127"/>
      <c r="G135" s="127"/>
      <c r="H135" s="127"/>
      <c r="I135" s="127"/>
      <c r="J135" s="127"/>
      <c r="K135" s="127"/>
      <c r="L135" s="127"/>
      <c r="M135" s="127"/>
      <c r="N135" s="127"/>
      <c r="O135" s="127"/>
      <c r="P135" s="127"/>
      <c r="Q135" s="127"/>
      <c r="R135" s="127"/>
      <c r="S135" s="127"/>
      <c r="T135" s="127"/>
      <c r="U135" s="127"/>
    </row>
    <row r="136" spans="2:21" x14ac:dyDescent="0.25">
      <c r="B136" s="127"/>
      <c r="C136" s="127"/>
      <c r="D136" s="127"/>
      <c r="E136" s="127"/>
      <c r="F136" s="127"/>
      <c r="G136" s="127"/>
      <c r="H136" s="127"/>
      <c r="I136" s="127"/>
      <c r="J136" s="127"/>
      <c r="K136" s="127"/>
      <c r="L136" s="127"/>
      <c r="M136" s="127"/>
      <c r="N136" s="127"/>
      <c r="O136" s="127"/>
      <c r="P136" s="127"/>
      <c r="Q136" s="127"/>
      <c r="R136" s="127"/>
      <c r="S136" s="127"/>
      <c r="T136" s="127"/>
      <c r="U136" s="127"/>
    </row>
    <row r="137" spans="2:21" x14ac:dyDescent="0.25">
      <c r="B137" s="127"/>
      <c r="C137" s="127"/>
      <c r="D137" s="127"/>
      <c r="E137" s="127"/>
      <c r="F137" s="127"/>
      <c r="G137" s="127"/>
      <c r="H137" s="127"/>
      <c r="I137" s="127"/>
      <c r="J137" s="127"/>
      <c r="K137" s="127"/>
      <c r="L137" s="127"/>
      <c r="M137" s="127"/>
      <c r="N137" s="127"/>
      <c r="O137" s="127"/>
      <c r="P137" s="127"/>
      <c r="Q137" s="127"/>
      <c r="R137" s="127"/>
      <c r="S137" s="127"/>
      <c r="T137" s="127"/>
      <c r="U137" s="127"/>
    </row>
    <row r="138" spans="2:21" x14ac:dyDescent="0.25">
      <c r="B138" s="127"/>
      <c r="C138" s="127"/>
      <c r="D138" s="127"/>
      <c r="E138" s="127"/>
      <c r="F138" s="127"/>
      <c r="G138" s="127"/>
      <c r="H138" s="127"/>
      <c r="I138" s="127"/>
      <c r="J138" s="127"/>
      <c r="K138" s="127"/>
      <c r="L138" s="127"/>
      <c r="M138" s="127"/>
      <c r="N138" s="127"/>
      <c r="O138" s="127"/>
      <c r="P138" s="127"/>
      <c r="Q138" s="127"/>
      <c r="R138" s="127"/>
      <c r="S138" s="127"/>
      <c r="T138" s="127"/>
      <c r="U138" s="127"/>
    </row>
    <row r="139" spans="2:21" x14ac:dyDescent="0.25">
      <c r="B139" s="127"/>
      <c r="C139" s="127"/>
      <c r="D139" s="127"/>
      <c r="E139" s="127"/>
      <c r="F139" s="127"/>
      <c r="G139" s="127"/>
      <c r="H139" s="127"/>
      <c r="I139" s="127"/>
      <c r="J139" s="127"/>
      <c r="K139" s="127"/>
      <c r="L139" s="127"/>
      <c r="M139" s="127"/>
      <c r="N139" s="127"/>
      <c r="O139" s="127"/>
      <c r="P139" s="127"/>
      <c r="Q139" s="127"/>
      <c r="R139" s="127"/>
      <c r="S139" s="127"/>
      <c r="T139" s="127"/>
      <c r="U139" s="127"/>
    </row>
    <row r="140" spans="2:21" x14ac:dyDescent="0.25">
      <c r="B140" s="127"/>
      <c r="C140" s="127"/>
      <c r="D140" s="127"/>
      <c r="E140" s="127"/>
      <c r="F140" s="127"/>
      <c r="G140" s="127"/>
      <c r="H140" s="127"/>
      <c r="I140" s="127"/>
      <c r="J140" s="127"/>
      <c r="K140" s="127"/>
      <c r="L140" s="127"/>
      <c r="M140" s="127"/>
      <c r="N140" s="127"/>
      <c r="O140" s="127"/>
      <c r="P140" s="127"/>
      <c r="Q140" s="127"/>
      <c r="R140" s="127"/>
      <c r="S140" s="127"/>
      <c r="T140" s="127"/>
      <c r="U140" s="127"/>
    </row>
    <row r="141" spans="2:21" x14ac:dyDescent="0.25">
      <c r="B141" s="127"/>
      <c r="C141" s="127"/>
      <c r="D141" s="127"/>
      <c r="E141" s="127"/>
      <c r="F141" s="127"/>
      <c r="G141" s="127"/>
      <c r="H141" s="127"/>
      <c r="I141" s="127"/>
      <c r="J141" s="127"/>
      <c r="K141" s="127"/>
      <c r="L141" s="127"/>
      <c r="M141" s="127"/>
      <c r="N141" s="127"/>
      <c r="O141" s="127"/>
      <c r="P141" s="127"/>
      <c r="Q141" s="127"/>
      <c r="R141" s="127"/>
      <c r="S141" s="127"/>
      <c r="T141" s="127"/>
      <c r="U141" s="127"/>
    </row>
    <row r="142" spans="2:21" x14ac:dyDescent="0.25">
      <c r="B142" s="127"/>
      <c r="C142" s="127"/>
      <c r="D142" s="127"/>
      <c r="E142" s="127"/>
      <c r="F142" s="127"/>
      <c r="G142" s="127"/>
      <c r="H142" s="127"/>
      <c r="I142" s="127"/>
      <c r="J142" s="127"/>
      <c r="K142" s="127"/>
      <c r="L142" s="127"/>
      <c r="M142" s="127"/>
      <c r="N142" s="127"/>
      <c r="O142" s="127"/>
      <c r="P142" s="127"/>
      <c r="Q142" s="127"/>
      <c r="R142" s="127"/>
      <c r="S142" s="127"/>
      <c r="T142" s="127"/>
      <c r="U142" s="127"/>
    </row>
    <row r="143" spans="2:21" x14ac:dyDescent="0.25">
      <c r="B143" s="127"/>
      <c r="C143" s="127"/>
      <c r="D143" s="127"/>
      <c r="E143" s="127"/>
      <c r="F143" s="127"/>
      <c r="G143" s="127"/>
      <c r="H143" s="127"/>
      <c r="I143" s="127"/>
      <c r="J143" s="127"/>
      <c r="K143" s="127"/>
      <c r="L143" s="127"/>
      <c r="M143" s="127"/>
      <c r="N143" s="127"/>
      <c r="O143" s="127"/>
      <c r="P143" s="127"/>
      <c r="Q143" s="127"/>
      <c r="R143" s="127"/>
      <c r="S143" s="127"/>
      <c r="T143" s="127"/>
      <c r="U143" s="127"/>
    </row>
    <row r="144" spans="2:21" x14ac:dyDescent="0.25">
      <c r="B144" s="127"/>
      <c r="C144" s="127"/>
      <c r="D144" s="127"/>
      <c r="E144" s="127"/>
      <c r="F144" s="127"/>
      <c r="G144" s="127"/>
      <c r="H144" s="127"/>
      <c r="I144" s="127"/>
      <c r="J144" s="127"/>
      <c r="K144" s="127"/>
      <c r="L144" s="127"/>
      <c r="M144" s="127"/>
      <c r="N144" s="127"/>
      <c r="O144" s="127"/>
      <c r="P144" s="127"/>
      <c r="Q144" s="127"/>
      <c r="R144" s="127"/>
      <c r="S144" s="127"/>
      <c r="T144" s="127"/>
      <c r="U144" s="127"/>
    </row>
    <row r="145" spans="2:21" x14ac:dyDescent="0.25">
      <c r="B145" s="127"/>
      <c r="C145" s="127"/>
      <c r="D145" s="127"/>
      <c r="E145" s="127"/>
      <c r="F145" s="127"/>
      <c r="G145" s="127"/>
      <c r="H145" s="127"/>
      <c r="I145" s="127"/>
      <c r="J145" s="127"/>
      <c r="K145" s="127"/>
      <c r="L145" s="127"/>
      <c r="M145" s="127"/>
      <c r="N145" s="127"/>
      <c r="O145" s="127"/>
      <c r="P145" s="127"/>
      <c r="Q145" s="127"/>
      <c r="R145" s="127"/>
      <c r="S145" s="127"/>
      <c r="T145" s="127"/>
      <c r="U145" s="127"/>
    </row>
    <row r="146" spans="2:21" x14ac:dyDescent="0.25">
      <c r="B146" s="127"/>
      <c r="C146" s="127"/>
      <c r="D146" s="127"/>
      <c r="E146" s="127"/>
      <c r="F146" s="127"/>
      <c r="G146" s="127"/>
      <c r="H146" s="127"/>
      <c r="I146" s="127"/>
      <c r="J146" s="127"/>
      <c r="K146" s="127"/>
      <c r="L146" s="127"/>
      <c r="M146" s="127"/>
      <c r="N146" s="127"/>
      <c r="O146" s="127"/>
      <c r="P146" s="127"/>
      <c r="Q146" s="127"/>
      <c r="R146" s="127"/>
      <c r="S146" s="127"/>
      <c r="T146" s="127"/>
      <c r="U146" s="127"/>
    </row>
    <row r="147" spans="2:21" x14ac:dyDescent="0.25">
      <c r="B147" s="127"/>
      <c r="C147" s="127"/>
      <c r="D147" s="127"/>
      <c r="E147" s="127"/>
      <c r="F147" s="127"/>
      <c r="G147" s="127"/>
      <c r="H147" s="127"/>
      <c r="I147" s="127"/>
      <c r="J147" s="127"/>
      <c r="K147" s="127"/>
      <c r="L147" s="127"/>
      <c r="M147" s="127"/>
      <c r="N147" s="127"/>
      <c r="O147" s="127"/>
      <c r="P147" s="127"/>
      <c r="Q147" s="127"/>
      <c r="R147" s="127"/>
      <c r="S147" s="127"/>
      <c r="T147" s="127"/>
      <c r="U147" s="127"/>
    </row>
    <row r="148" spans="2:21" x14ac:dyDescent="0.25">
      <c r="B148" s="127"/>
      <c r="C148" s="127"/>
      <c r="D148" s="127"/>
      <c r="E148" s="127"/>
      <c r="F148" s="127"/>
      <c r="G148" s="127"/>
      <c r="H148" s="127"/>
      <c r="I148" s="127"/>
      <c r="J148" s="127"/>
      <c r="K148" s="127"/>
      <c r="L148" s="127"/>
      <c r="M148" s="127"/>
      <c r="N148" s="127"/>
      <c r="O148" s="127"/>
      <c r="P148" s="127"/>
      <c r="Q148" s="127"/>
      <c r="R148" s="127"/>
      <c r="S148" s="127"/>
      <c r="T148" s="127"/>
      <c r="U148" s="127"/>
    </row>
    <row r="149" spans="2:21" x14ac:dyDescent="0.25">
      <c r="B149" s="127"/>
      <c r="C149" s="127"/>
      <c r="D149" s="127"/>
      <c r="E149" s="127"/>
      <c r="F149" s="127"/>
      <c r="G149" s="127"/>
      <c r="H149" s="127"/>
      <c r="I149" s="127"/>
      <c r="J149" s="127"/>
      <c r="K149" s="127"/>
      <c r="L149" s="127"/>
      <c r="M149" s="127"/>
      <c r="N149" s="127"/>
      <c r="O149" s="127"/>
      <c r="P149" s="127"/>
      <c r="Q149" s="127"/>
      <c r="R149" s="127"/>
      <c r="S149" s="127"/>
      <c r="T149" s="127"/>
      <c r="U149" s="127"/>
    </row>
    <row r="150" spans="2:21" x14ac:dyDescent="0.25">
      <c r="B150" s="127"/>
      <c r="C150" s="127"/>
      <c r="D150" s="127"/>
      <c r="E150" s="127"/>
      <c r="F150" s="127"/>
      <c r="G150" s="127"/>
      <c r="H150" s="127"/>
      <c r="I150" s="127"/>
      <c r="J150" s="127"/>
      <c r="K150" s="127"/>
      <c r="L150" s="127"/>
      <c r="M150" s="127"/>
      <c r="N150" s="127"/>
      <c r="O150" s="127"/>
      <c r="P150" s="127"/>
      <c r="Q150" s="127"/>
      <c r="R150" s="127"/>
      <c r="S150" s="127"/>
      <c r="T150" s="127"/>
      <c r="U150" s="127"/>
    </row>
    <row r="151" spans="2:21" x14ac:dyDescent="0.25">
      <c r="B151" s="127"/>
      <c r="C151" s="127"/>
      <c r="D151" s="127"/>
      <c r="E151" s="127"/>
      <c r="F151" s="127"/>
      <c r="G151" s="127"/>
      <c r="H151" s="127"/>
      <c r="I151" s="127"/>
      <c r="J151" s="127"/>
      <c r="K151" s="127"/>
      <c r="L151" s="127"/>
      <c r="M151" s="127"/>
      <c r="N151" s="127"/>
      <c r="O151" s="127"/>
      <c r="P151" s="127"/>
      <c r="Q151" s="127"/>
      <c r="R151" s="127"/>
      <c r="S151" s="127"/>
      <c r="T151" s="127"/>
      <c r="U151" s="127"/>
    </row>
    <row r="152" spans="2:21" x14ac:dyDescent="0.25">
      <c r="B152" s="127"/>
      <c r="C152" s="127"/>
      <c r="D152" s="127"/>
      <c r="E152" s="127"/>
      <c r="F152" s="127"/>
      <c r="G152" s="127"/>
      <c r="H152" s="127"/>
      <c r="I152" s="127"/>
      <c r="J152" s="127"/>
      <c r="K152" s="127"/>
      <c r="L152" s="127"/>
      <c r="M152" s="127"/>
      <c r="N152" s="127"/>
      <c r="O152" s="127"/>
      <c r="P152" s="127"/>
      <c r="Q152" s="127"/>
      <c r="R152" s="127"/>
      <c r="S152" s="127"/>
      <c r="T152" s="127"/>
      <c r="U152" s="127"/>
    </row>
    <row r="153" spans="2:21" x14ac:dyDescent="0.25">
      <c r="B153" s="127"/>
      <c r="C153" s="127"/>
      <c r="D153" s="127"/>
      <c r="E153" s="127"/>
      <c r="F153" s="127"/>
      <c r="G153" s="127"/>
      <c r="H153" s="127"/>
      <c r="I153" s="127"/>
      <c r="J153" s="127"/>
      <c r="K153" s="127"/>
      <c r="L153" s="127"/>
      <c r="M153" s="127"/>
      <c r="N153" s="127"/>
      <c r="O153" s="127"/>
      <c r="P153" s="127"/>
      <c r="Q153" s="127"/>
      <c r="R153" s="127"/>
      <c r="S153" s="127"/>
      <c r="T153" s="127"/>
      <c r="U153" s="127"/>
    </row>
    <row r="154" spans="2:21" x14ac:dyDescent="0.25">
      <c r="B154" s="127"/>
      <c r="C154" s="127"/>
      <c r="D154" s="127"/>
      <c r="E154" s="127"/>
      <c r="F154" s="127"/>
      <c r="G154" s="127"/>
      <c r="H154" s="127"/>
      <c r="I154" s="127"/>
      <c r="J154" s="127"/>
      <c r="K154" s="127"/>
      <c r="L154" s="127"/>
      <c r="M154" s="127"/>
      <c r="N154" s="127"/>
      <c r="O154" s="127"/>
      <c r="P154" s="127"/>
      <c r="Q154" s="127"/>
      <c r="R154" s="127"/>
      <c r="S154" s="127"/>
      <c r="T154" s="127"/>
      <c r="U154" s="127"/>
    </row>
    <row r="155" spans="2:21" x14ac:dyDescent="0.25">
      <c r="B155" s="127"/>
      <c r="C155" s="127"/>
      <c r="D155" s="127"/>
      <c r="E155" s="127"/>
      <c r="F155" s="127"/>
      <c r="G155" s="127"/>
      <c r="H155" s="127"/>
      <c r="I155" s="127"/>
      <c r="J155" s="127"/>
      <c r="K155" s="127"/>
      <c r="L155" s="127"/>
      <c r="M155" s="127"/>
      <c r="N155" s="127"/>
      <c r="O155" s="127"/>
      <c r="P155" s="127"/>
      <c r="Q155" s="127"/>
      <c r="R155" s="127"/>
      <c r="S155" s="127"/>
      <c r="T155" s="127"/>
      <c r="U155" s="127"/>
    </row>
    <row r="156" spans="2:21" x14ac:dyDescent="0.25">
      <c r="B156" s="127"/>
      <c r="C156" s="127"/>
      <c r="D156" s="127"/>
      <c r="E156" s="127"/>
      <c r="F156" s="127"/>
      <c r="G156" s="127"/>
      <c r="H156" s="127"/>
      <c r="I156" s="127"/>
      <c r="J156" s="127"/>
      <c r="K156" s="127"/>
      <c r="L156" s="127"/>
      <c r="M156" s="127"/>
      <c r="N156" s="127"/>
      <c r="O156" s="127"/>
      <c r="P156" s="127"/>
      <c r="Q156" s="127"/>
      <c r="R156" s="127"/>
      <c r="S156" s="127"/>
      <c r="T156" s="127"/>
      <c r="U156" s="127"/>
    </row>
    <row r="157" spans="2:21" x14ac:dyDescent="0.25">
      <c r="B157" s="127"/>
      <c r="C157" s="127"/>
      <c r="D157" s="127"/>
      <c r="E157" s="127"/>
      <c r="F157" s="127"/>
      <c r="G157" s="127"/>
      <c r="H157" s="127"/>
      <c r="I157" s="127"/>
      <c r="J157" s="127"/>
      <c r="K157" s="127"/>
      <c r="L157" s="127"/>
      <c r="M157" s="127"/>
      <c r="N157" s="127"/>
      <c r="O157" s="127"/>
      <c r="P157" s="127"/>
      <c r="Q157" s="127"/>
      <c r="R157" s="127"/>
      <c r="S157" s="127"/>
      <c r="T157" s="127"/>
      <c r="U157" s="127"/>
    </row>
    <row r="158" spans="2:21" x14ac:dyDescent="0.25">
      <c r="B158" s="127"/>
      <c r="C158" s="127"/>
      <c r="D158" s="127"/>
      <c r="E158" s="127"/>
      <c r="F158" s="127"/>
      <c r="G158" s="127"/>
      <c r="H158" s="127"/>
      <c r="I158" s="127"/>
      <c r="J158" s="127"/>
      <c r="K158" s="127"/>
      <c r="L158" s="127"/>
      <c r="M158" s="127"/>
      <c r="N158" s="127"/>
      <c r="O158" s="127"/>
      <c r="P158" s="127"/>
      <c r="Q158" s="127"/>
      <c r="R158" s="127"/>
      <c r="S158" s="127"/>
      <c r="T158" s="127"/>
      <c r="U158" s="127"/>
    </row>
    <row r="159" spans="2:21" x14ac:dyDescent="0.25">
      <c r="B159" s="127"/>
      <c r="C159" s="127"/>
      <c r="D159" s="127"/>
      <c r="E159" s="127"/>
      <c r="F159" s="127"/>
      <c r="G159" s="127"/>
      <c r="H159" s="127"/>
      <c r="I159" s="127"/>
      <c r="J159" s="127"/>
      <c r="K159" s="127"/>
      <c r="L159" s="127"/>
      <c r="M159" s="127"/>
      <c r="N159" s="127"/>
      <c r="O159" s="127"/>
      <c r="P159" s="127"/>
      <c r="Q159" s="127"/>
      <c r="R159" s="127"/>
      <c r="S159" s="127"/>
      <c r="T159" s="127"/>
      <c r="U159" s="127"/>
    </row>
    <row r="160" spans="2:21" x14ac:dyDescent="0.25">
      <c r="B160" s="127"/>
      <c r="C160" s="127"/>
      <c r="D160" s="127"/>
      <c r="E160" s="127"/>
      <c r="F160" s="127"/>
      <c r="G160" s="127"/>
      <c r="H160" s="127"/>
      <c r="I160" s="127"/>
      <c r="J160" s="127"/>
      <c r="K160" s="127"/>
      <c r="L160" s="127"/>
      <c r="M160" s="127"/>
      <c r="N160" s="127"/>
      <c r="O160" s="127"/>
      <c r="P160" s="127"/>
      <c r="Q160" s="127"/>
      <c r="R160" s="127"/>
      <c r="S160" s="127"/>
      <c r="T160" s="127"/>
      <c r="U160" s="127"/>
    </row>
    <row r="161" spans="2:21" x14ac:dyDescent="0.25">
      <c r="B161" s="127"/>
      <c r="C161" s="127"/>
      <c r="D161" s="127"/>
      <c r="E161" s="127"/>
      <c r="F161" s="127"/>
      <c r="G161" s="127"/>
      <c r="H161" s="127"/>
      <c r="I161" s="127"/>
      <c r="J161" s="127"/>
      <c r="K161" s="127"/>
      <c r="L161" s="127"/>
      <c r="M161" s="127"/>
      <c r="N161" s="127"/>
      <c r="O161" s="127"/>
      <c r="P161" s="127"/>
      <c r="Q161" s="127"/>
      <c r="R161" s="127"/>
      <c r="S161" s="127"/>
      <c r="T161" s="127"/>
      <c r="U161" s="127"/>
    </row>
    <row r="162" spans="2:21" x14ac:dyDescent="0.25">
      <c r="B162" s="127"/>
      <c r="C162" s="127"/>
      <c r="D162" s="127"/>
      <c r="E162" s="127"/>
      <c r="F162" s="127"/>
      <c r="G162" s="127"/>
      <c r="H162" s="127"/>
      <c r="I162" s="127"/>
      <c r="J162" s="127"/>
      <c r="K162" s="127"/>
      <c r="L162" s="127"/>
      <c r="M162" s="127"/>
      <c r="N162" s="127"/>
      <c r="O162" s="127"/>
      <c r="P162" s="127"/>
      <c r="Q162" s="127"/>
      <c r="R162" s="127"/>
      <c r="S162" s="127"/>
      <c r="T162" s="127"/>
      <c r="U162" s="127"/>
    </row>
    <row r="163" spans="2:21" x14ac:dyDescent="0.25">
      <c r="B163" s="83"/>
      <c r="C163" s="83"/>
      <c r="D163" s="83"/>
      <c r="E163" s="83"/>
      <c r="F163" s="83"/>
      <c r="G163" s="83"/>
      <c r="H163" s="83"/>
      <c r="I163" s="83"/>
      <c r="J163" s="83"/>
      <c r="K163" s="83"/>
      <c r="L163" s="83"/>
      <c r="M163" s="83"/>
      <c r="N163" s="83"/>
      <c r="O163" s="83"/>
      <c r="P163" s="83"/>
      <c r="Q163" s="83"/>
      <c r="R163" s="83"/>
      <c r="S163" s="83"/>
      <c r="T163" s="83"/>
      <c r="U163" s="83"/>
    </row>
    <row r="164" spans="2:21" x14ac:dyDescent="0.25">
      <c r="B164" s="83"/>
      <c r="C164" s="83"/>
      <c r="D164" s="83"/>
      <c r="E164" s="83"/>
      <c r="F164" s="83"/>
      <c r="G164" s="83"/>
      <c r="H164" s="83"/>
      <c r="I164" s="83"/>
      <c r="J164" s="83"/>
      <c r="K164" s="83"/>
      <c r="L164" s="83"/>
      <c r="M164" s="83"/>
      <c r="N164" s="83"/>
      <c r="O164" s="83"/>
      <c r="P164" s="83"/>
      <c r="Q164" s="83"/>
      <c r="R164" s="83"/>
      <c r="S164" s="83"/>
      <c r="T164" s="83"/>
      <c r="U164" s="83"/>
    </row>
    <row r="165" spans="2:21" x14ac:dyDescent="0.25">
      <c r="B165" s="83"/>
      <c r="C165" s="83"/>
      <c r="D165" s="83"/>
      <c r="E165" s="83"/>
      <c r="F165" s="83"/>
      <c r="G165" s="83"/>
      <c r="H165" s="83"/>
      <c r="I165" s="83"/>
      <c r="J165" s="83"/>
      <c r="K165" s="83"/>
      <c r="L165" s="83"/>
      <c r="M165" s="83"/>
      <c r="N165" s="83"/>
      <c r="O165" s="83"/>
      <c r="P165" s="83"/>
      <c r="Q165" s="83"/>
      <c r="R165" s="83"/>
      <c r="S165" s="83"/>
      <c r="T165" s="83"/>
      <c r="U165" s="83"/>
    </row>
    <row r="166" spans="2:21" x14ac:dyDescent="0.25">
      <c r="B166" s="83"/>
      <c r="C166" s="83"/>
      <c r="D166" s="83"/>
      <c r="E166" s="83"/>
      <c r="F166" s="83"/>
      <c r="G166" s="83"/>
      <c r="H166" s="83"/>
      <c r="I166" s="83"/>
      <c r="J166" s="83"/>
      <c r="K166" s="83"/>
      <c r="L166" s="83"/>
      <c r="M166" s="83"/>
      <c r="N166" s="83"/>
      <c r="O166" s="83"/>
      <c r="P166" s="83"/>
      <c r="Q166" s="83"/>
      <c r="R166" s="83"/>
      <c r="S166" s="83"/>
      <c r="T166" s="83"/>
      <c r="U166" s="83"/>
    </row>
    <row r="167" spans="2:21" x14ac:dyDescent="0.25">
      <c r="B167" s="83"/>
      <c r="C167" s="83"/>
      <c r="D167" s="83"/>
      <c r="E167" s="83"/>
      <c r="F167" s="83"/>
      <c r="G167" s="83"/>
      <c r="H167" s="83"/>
      <c r="I167" s="83"/>
      <c r="J167" s="83"/>
      <c r="K167" s="83"/>
      <c r="L167" s="83"/>
      <c r="M167" s="83"/>
      <c r="N167" s="83"/>
      <c r="O167" s="83"/>
      <c r="P167" s="83"/>
      <c r="Q167" s="83"/>
      <c r="R167" s="83"/>
      <c r="S167" s="83"/>
      <c r="T167" s="83"/>
      <c r="U167" s="83"/>
    </row>
    <row r="168" spans="2:21" x14ac:dyDescent="0.25">
      <c r="B168" s="83"/>
      <c r="C168" s="83"/>
      <c r="D168" s="83"/>
      <c r="E168" s="83"/>
      <c r="F168" s="83"/>
      <c r="G168" s="83"/>
      <c r="H168" s="83"/>
      <c r="I168" s="83"/>
      <c r="J168" s="83"/>
      <c r="K168" s="83"/>
      <c r="L168" s="83"/>
      <c r="M168" s="83"/>
      <c r="N168" s="83"/>
      <c r="O168" s="83"/>
      <c r="P168" s="83"/>
      <c r="Q168" s="83"/>
      <c r="R168" s="83"/>
      <c r="S168" s="83"/>
      <c r="T168" s="83"/>
      <c r="U168" s="83"/>
    </row>
    <row r="169" spans="2:21" x14ac:dyDescent="0.25">
      <c r="B169" s="83"/>
      <c r="C169" s="83"/>
      <c r="D169" s="83"/>
      <c r="E169" s="83"/>
      <c r="F169" s="83"/>
      <c r="G169" s="83"/>
      <c r="H169" s="83"/>
      <c r="I169" s="83"/>
      <c r="J169" s="83"/>
      <c r="K169" s="83"/>
      <c r="L169" s="83"/>
      <c r="M169" s="83"/>
      <c r="N169" s="83"/>
      <c r="O169" s="83"/>
      <c r="P169" s="83"/>
      <c r="Q169" s="83"/>
      <c r="R169" s="83"/>
      <c r="S169" s="83"/>
      <c r="T169" s="83"/>
      <c r="U169" s="83"/>
    </row>
    <row r="170" spans="2:21" x14ac:dyDescent="0.25">
      <c r="B170" s="83"/>
      <c r="C170" s="83"/>
      <c r="D170" s="83"/>
      <c r="E170" s="83"/>
      <c r="F170" s="83"/>
      <c r="G170" s="83"/>
      <c r="H170" s="83"/>
      <c r="I170" s="83"/>
      <c r="J170" s="83"/>
      <c r="K170" s="83"/>
      <c r="L170" s="83"/>
      <c r="M170" s="83"/>
      <c r="N170" s="83"/>
      <c r="O170" s="83"/>
      <c r="P170" s="83"/>
      <c r="Q170" s="83"/>
      <c r="R170" s="83"/>
      <c r="S170" s="83"/>
      <c r="T170" s="83"/>
      <c r="U170" s="83"/>
    </row>
    <row r="171" spans="2:21" x14ac:dyDescent="0.25">
      <c r="B171" s="83"/>
      <c r="C171" s="83"/>
      <c r="D171" s="83"/>
      <c r="E171" s="83"/>
      <c r="F171" s="83"/>
      <c r="G171" s="83"/>
      <c r="H171" s="83"/>
      <c r="I171" s="83"/>
      <c r="J171" s="83"/>
      <c r="K171" s="83"/>
      <c r="L171" s="83"/>
      <c r="M171" s="83"/>
      <c r="N171" s="83"/>
      <c r="O171" s="83"/>
      <c r="P171" s="83"/>
      <c r="Q171" s="83"/>
      <c r="R171" s="83"/>
      <c r="S171" s="83"/>
      <c r="T171" s="83"/>
      <c r="U171" s="83"/>
    </row>
    <row r="172" spans="2:21" x14ac:dyDescent="0.25">
      <c r="B172" s="83"/>
      <c r="C172" s="83"/>
      <c r="D172" s="83"/>
      <c r="E172" s="83"/>
      <c r="F172" s="83"/>
      <c r="G172" s="83"/>
      <c r="H172" s="83"/>
      <c r="I172" s="83"/>
      <c r="J172" s="83"/>
      <c r="K172" s="83"/>
      <c r="L172" s="83"/>
      <c r="M172" s="83"/>
      <c r="N172" s="83"/>
      <c r="O172" s="83"/>
      <c r="P172" s="83"/>
      <c r="Q172" s="83"/>
      <c r="R172" s="83"/>
      <c r="S172" s="83"/>
      <c r="T172" s="83"/>
      <c r="U172" s="83"/>
    </row>
    <row r="173" spans="2:21" x14ac:dyDescent="0.25">
      <c r="B173" s="83"/>
      <c r="C173" s="83"/>
      <c r="D173" s="83"/>
      <c r="E173" s="83"/>
      <c r="F173" s="83"/>
      <c r="G173" s="83"/>
      <c r="H173" s="83"/>
      <c r="I173" s="83"/>
      <c r="J173" s="83"/>
      <c r="K173" s="83"/>
      <c r="L173" s="83"/>
      <c r="M173" s="83"/>
      <c r="N173" s="83"/>
      <c r="O173" s="83"/>
      <c r="P173" s="83"/>
      <c r="Q173" s="83"/>
      <c r="R173" s="83"/>
      <c r="S173" s="83"/>
      <c r="T173" s="83"/>
      <c r="U173" s="83"/>
    </row>
    <row r="174" spans="2:21" x14ac:dyDescent="0.25">
      <c r="B174" s="83"/>
      <c r="C174" s="83"/>
      <c r="D174" s="83"/>
      <c r="E174" s="83"/>
      <c r="F174" s="83"/>
      <c r="G174" s="83"/>
      <c r="H174" s="83"/>
      <c r="I174" s="83"/>
      <c r="J174" s="83"/>
      <c r="K174" s="83"/>
      <c r="L174" s="83"/>
      <c r="M174" s="83"/>
      <c r="N174" s="83"/>
      <c r="O174" s="83"/>
      <c r="P174" s="83"/>
      <c r="Q174" s="83"/>
      <c r="R174" s="83"/>
      <c r="S174" s="83"/>
      <c r="T174" s="83"/>
      <c r="U174" s="83"/>
    </row>
    <row r="175" spans="2:21" x14ac:dyDescent="0.25">
      <c r="B175" s="83"/>
      <c r="C175" s="83"/>
      <c r="D175" s="83"/>
      <c r="E175" s="83"/>
      <c r="F175" s="83"/>
      <c r="G175" s="83"/>
      <c r="H175" s="83"/>
      <c r="I175" s="83"/>
      <c r="J175" s="83"/>
      <c r="K175" s="83"/>
      <c r="L175" s="83"/>
      <c r="M175" s="83"/>
      <c r="N175" s="83"/>
      <c r="O175" s="83"/>
      <c r="P175" s="83"/>
      <c r="Q175" s="83"/>
      <c r="R175" s="83"/>
      <c r="S175" s="83"/>
      <c r="T175" s="83"/>
      <c r="U175" s="83"/>
    </row>
    <row r="176" spans="2:21" x14ac:dyDescent="0.25">
      <c r="B176" s="83"/>
      <c r="C176" s="83"/>
      <c r="D176" s="83"/>
      <c r="E176" s="83"/>
      <c r="F176" s="83"/>
      <c r="G176" s="83"/>
      <c r="H176" s="83"/>
      <c r="I176" s="83"/>
      <c r="J176" s="83"/>
      <c r="K176" s="83"/>
      <c r="L176" s="83"/>
      <c r="M176" s="83"/>
      <c r="N176" s="83"/>
      <c r="O176" s="83"/>
      <c r="P176" s="83"/>
      <c r="Q176" s="83"/>
      <c r="R176" s="83"/>
      <c r="S176" s="83"/>
      <c r="T176" s="83"/>
      <c r="U176" s="83"/>
    </row>
    <row r="177" spans="2:21" x14ac:dyDescent="0.25">
      <c r="B177" s="83"/>
      <c r="C177" s="83"/>
      <c r="D177" s="83"/>
      <c r="E177" s="83"/>
      <c r="F177" s="83"/>
      <c r="G177" s="83"/>
      <c r="H177" s="83"/>
      <c r="I177" s="83"/>
      <c r="J177" s="83"/>
      <c r="K177" s="83"/>
      <c r="L177" s="83"/>
      <c r="M177" s="83"/>
      <c r="N177" s="83"/>
      <c r="O177" s="83"/>
      <c r="P177" s="83"/>
      <c r="Q177" s="83"/>
      <c r="R177" s="83"/>
      <c r="S177" s="83"/>
      <c r="T177" s="83"/>
      <c r="U177" s="83"/>
    </row>
    <row r="178" spans="2:21" x14ac:dyDescent="0.25">
      <c r="B178" s="83"/>
      <c r="C178" s="83"/>
      <c r="D178" s="83"/>
      <c r="E178" s="83"/>
      <c r="F178" s="83"/>
      <c r="G178" s="83"/>
      <c r="H178" s="83"/>
      <c r="I178" s="83"/>
      <c r="J178" s="83"/>
      <c r="K178" s="83"/>
      <c r="L178" s="83"/>
      <c r="M178" s="83"/>
      <c r="N178" s="83"/>
      <c r="O178" s="83"/>
      <c r="P178" s="83"/>
      <c r="Q178" s="83"/>
      <c r="R178" s="83"/>
      <c r="S178" s="83"/>
      <c r="T178" s="83"/>
      <c r="U178" s="83"/>
    </row>
    <row r="179" spans="2:21" x14ac:dyDescent="0.25">
      <c r="B179" s="83"/>
      <c r="C179" s="83"/>
      <c r="D179" s="83"/>
      <c r="E179" s="83"/>
      <c r="F179" s="83"/>
      <c r="G179" s="83"/>
      <c r="H179" s="83"/>
      <c r="I179" s="83"/>
      <c r="J179" s="83"/>
      <c r="K179" s="83"/>
      <c r="L179" s="83"/>
      <c r="M179" s="83"/>
      <c r="N179" s="83"/>
      <c r="O179" s="83"/>
      <c r="P179" s="83"/>
      <c r="Q179" s="83"/>
      <c r="R179" s="83"/>
      <c r="S179" s="83"/>
      <c r="T179" s="83"/>
      <c r="U179" s="83"/>
    </row>
    <row r="180" spans="2:21" x14ac:dyDescent="0.25">
      <c r="B180" s="83"/>
      <c r="C180" s="83"/>
      <c r="D180" s="83"/>
      <c r="E180" s="83"/>
      <c r="F180" s="83"/>
      <c r="G180" s="83"/>
      <c r="H180" s="83"/>
      <c r="I180" s="83"/>
      <c r="J180" s="83"/>
      <c r="K180" s="83"/>
      <c r="L180" s="83"/>
      <c r="M180" s="83"/>
      <c r="N180" s="83"/>
      <c r="O180" s="83"/>
      <c r="P180" s="83"/>
      <c r="Q180" s="83"/>
      <c r="R180" s="83"/>
      <c r="S180" s="83"/>
      <c r="T180" s="83"/>
      <c r="U180" s="83"/>
    </row>
    <row r="181" spans="2:21" x14ac:dyDescent="0.25">
      <c r="B181" s="83"/>
      <c r="C181" s="83"/>
      <c r="D181" s="83"/>
      <c r="E181" s="83"/>
      <c r="F181" s="83"/>
      <c r="G181" s="83"/>
      <c r="H181" s="83"/>
      <c r="I181" s="83"/>
      <c r="J181" s="83"/>
      <c r="K181" s="83"/>
      <c r="L181" s="83"/>
      <c r="M181" s="83"/>
      <c r="N181" s="83"/>
      <c r="O181" s="83"/>
      <c r="P181" s="83"/>
      <c r="Q181" s="83"/>
      <c r="R181" s="83"/>
      <c r="S181" s="83"/>
      <c r="T181" s="83"/>
      <c r="U181" s="83"/>
    </row>
    <row r="182" spans="2:21" x14ac:dyDescent="0.25">
      <c r="B182" s="83"/>
      <c r="C182" s="83"/>
      <c r="D182" s="83"/>
      <c r="E182" s="83"/>
      <c r="F182" s="83"/>
      <c r="G182" s="83"/>
      <c r="H182" s="83"/>
      <c r="I182" s="83"/>
      <c r="J182" s="83"/>
      <c r="K182" s="83"/>
      <c r="L182" s="83"/>
      <c r="M182" s="83"/>
      <c r="N182" s="83"/>
      <c r="O182" s="83"/>
      <c r="P182" s="83"/>
      <c r="Q182" s="83"/>
      <c r="R182" s="83"/>
      <c r="S182" s="83"/>
      <c r="T182" s="83"/>
      <c r="U182" s="83"/>
    </row>
    <row r="183" spans="2:21" x14ac:dyDescent="0.25">
      <c r="B183" s="83"/>
      <c r="C183" s="83"/>
      <c r="D183" s="83"/>
      <c r="E183" s="83"/>
      <c r="F183" s="83"/>
      <c r="G183" s="83"/>
      <c r="H183" s="83"/>
      <c r="I183" s="83"/>
      <c r="J183" s="83"/>
      <c r="K183" s="83"/>
      <c r="L183" s="83"/>
      <c r="M183" s="83"/>
      <c r="N183" s="83"/>
      <c r="O183" s="83"/>
      <c r="P183" s="83"/>
      <c r="Q183" s="83"/>
      <c r="R183" s="83"/>
      <c r="S183" s="83"/>
      <c r="T183" s="83"/>
      <c r="U183" s="83"/>
    </row>
    <row r="184" spans="2:21" x14ac:dyDescent="0.25">
      <c r="B184" s="83"/>
      <c r="C184" s="83"/>
      <c r="D184" s="83"/>
      <c r="E184" s="83"/>
      <c r="F184" s="83"/>
      <c r="G184" s="83"/>
      <c r="H184" s="83"/>
      <c r="I184" s="83"/>
      <c r="J184" s="83"/>
      <c r="K184" s="83"/>
      <c r="L184" s="83"/>
      <c r="M184" s="83"/>
      <c r="N184" s="83"/>
      <c r="O184" s="83"/>
      <c r="P184" s="83"/>
      <c r="Q184" s="83"/>
      <c r="R184" s="83"/>
      <c r="S184" s="83"/>
      <c r="T184" s="83"/>
      <c r="U184" s="83"/>
    </row>
    <row r="185" spans="2:21" x14ac:dyDescent="0.25">
      <c r="B185" s="83"/>
      <c r="C185" s="83"/>
      <c r="D185" s="83"/>
      <c r="E185" s="83"/>
      <c r="F185" s="83"/>
      <c r="G185" s="83"/>
      <c r="H185" s="83"/>
      <c r="I185" s="83"/>
      <c r="J185" s="83"/>
      <c r="K185" s="83"/>
      <c r="L185" s="83"/>
      <c r="M185" s="83"/>
      <c r="N185" s="83"/>
      <c r="O185" s="83"/>
      <c r="P185" s="83"/>
      <c r="Q185" s="83"/>
      <c r="R185" s="83"/>
      <c r="S185" s="83"/>
      <c r="T185" s="83"/>
      <c r="U185" s="83"/>
    </row>
    <row r="186" spans="2:21" x14ac:dyDescent="0.25">
      <c r="B186" s="83"/>
      <c r="C186" s="83"/>
      <c r="D186" s="83"/>
      <c r="E186" s="83"/>
      <c r="F186" s="83"/>
      <c r="G186" s="83"/>
      <c r="H186" s="83"/>
      <c r="I186" s="83"/>
      <c r="J186" s="83"/>
      <c r="K186" s="83"/>
      <c r="L186" s="83"/>
      <c r="M186" s="83"/>
      <c r="N186" s="83"/>
      <c r="O186" s="83"/>
      <c r="P186" s="83"/>
      <c r="Q186" s="83"/>
      <c r="R186" s="83"/>
      <c r="S186" s="83"/>
      <c r="T186" s="83"/>
      <c r="U186" s="83"/>
    </row>
    <row r="187" spans="2:21" x14ac:dyDescent="0.25">
      <c r="B187" s="83"/>
      <c r="C187" s="83"/>
      <c r="D187" s="83"/>
      <c r="E187" s="83"/>
      <c r="F187" s="83"/>
      <c r="G187" s="83"/>
      <c r="H187" s="83"/>
      <c r="I187" s="83"/>
      <c r="J187" s="83"/>
      <c r="K187" s="83"/>
      <c r="L187" s="83"/>
      <c r="M187" s="83"/>
      <c r="N187" s="83"/>
      <c r="O187" s="83"/>
      <c r="P187" s="83"/>
      <c r="Q187" s="83"/>
      <c r="R187" s="83"/>
      <c r="S187" s="83"/>
      <c r="T187" s="83"/>
      <c r="U187" s="83"/>
    </row>
    <row r="188" spans="2:21" x14ac:dyDescent="0.25">
      <c r="B188" s="83"/>
      <c r="C188" s="83"/>
      <c r="D188" s="83"/>
      <c r="E188" s="83"/>
      <c r="F188" s="83"/>
      <c r="G188" s="83"/>
      <c r="H188" s="83"/>
      <c r="I188" s="83"/>
      <c r="J188" s="83"/>
      <c r="K188" s="83"/>
      <c r="L188" s="83"/>
      <c r="M188" s="83"/>
      <c r="N188" s="83"/>
      <c r="O188" s="83"/>
      <c r="P188" s="83"/>
      <c r="Q188" s="83"/>
      <c r="R188" s="83"/>
      <c r="S188" s="83"/>
      <c r="T188" s="83"/>
      <c r="U188" s="83"/>
    </row>
    <row r="189" spans="2:21" x14ac:dyDescent="0.25">
      <c r="B189" s="83"/>
      <c r="C189" s="83"/>
      <c r="D189" s="83"/>
      <c r="E189" s="83"/>
      <c r="F189" s="83"/>
      <c r="G189" s="83"/>
      <c r="H189" s="83"/>
      <c r="I189" s="83"/>
      <c r="J189" s="83"/>
      <c r="K189" s="83"/>
      <c r="L189" s="83"/>
      <c r="M189" s="83"/>
      <c r="N189" s="83"/>
      <c r="O189" s="83"/>
      <c r="P189" s="83"/>
      <c r="Q189" s="83"/>
      <c r="R189" s="83"/>
      <c r="S189" s="83"/>
      <c r="T189" s="83"/>
      <c r="U189" s="83"/>
    </row>
    <row r="190" spans="2:21" x14ac:dyDescent="0.25">
      <c r="B190" s="83"/>
      <c r="C190" s="83"/>
      <c r="D190" s="83"/>
      <c r="E190" s="83"/>
      <c r="F190" s="83"/>
      <c r="G190" s="83"/>
      <c r="H190" s="83"/>
      <c r="I190" s="83"/>
      <c r="J190" s="83"/>
      <c r="K190" s="83"/>
      <c r="L190" s="83"/>
      <c r="M190" s="83"/>
      <c r="N190" s="83"/>
      <c r="O190" s="83"/>
      <c r="P190" s="83"/>
      <c r="Q190" s="83"/>
      <c r="R190" s="83"/>
      <c r="S190" s="83"/>
      <c r="T190" s="83"/>
      <c r="U190" s="83"/>
    </row>
    <row r="191" spans="2:21" x14ac:dyDescent="0.25">
      <c r="B191" s="83"/>
      <c r="C191" s="83"/>
      <c r="D191" s="83"/>
      <c r="E191" s="83"/>
      <c r="F191" s="83"/>
      <c r="G191" s="83"/>
      <c r="H191" s="83"/>
      <c r="I191" s="83"/>
      <c r="J191" s="83"/>
      <c r="K191" s="83"/>
      <c r="L191" s="83"/>
      <c r="M191" s="83"/>
      <c r="N191" s="83"/>
      <c r="O191" s="83"/>
      <c r="P191" s="83"/>
      <c r="Q191" s="83"/>
      <c r="R191" s="83"/>
      <c r="S191" s="83"/>
      <c r="T191" s="83"/>
      <c r="U191" s="83"/>
    </row>
    <row r="192" spans="2:21" x14ac:dyDescent="0.25">
      <c r="B192" s="83"/>
      <c r="C192" s="83"/>
      <c r="D192" s="83"/>
      <c r="E192" s="83"/>
      <c r="F192" s="83"/>
      <c r="G192" s="83"/>
      <c r="H192" s="83"/>
      <c r="I192" s="83"/>
      <c r="J192" s="83"/>
      <c r="K192" s="83"/>
      <c r="L192" s="83"/>
      <c r="M192" s="83"/>
      <c r="N192" s="83"/>
      <c r="O192" s="83"/>
      <c r="P192" s="83"/>
      <c r="Q192" s="83"/>
      <c r="R192" s="83"/>
      <c r="S192" s="83"/>
      <c r="T192" s="83"/>
      <c r="U192" s="83"/>
    </row>
    <row r="193" spans="2:21" x14ac:dyDescent="0.25">
      <c r="B193" s="83"/>
      <c r="C193" s="83"/>
      <c r="D193" s="83"/>
      <c r="E193" s="83"/>
      <c r="F193" s="83"/>
      <c r="G193" s="83"/>
      <c r="H193" s="83"/>
      <c r="I193" s="83"/>
      <c r="J193" s="83"/>
      <c r="K193" s="83"/>
      <c r="L193" s="83"/>
      <c r="M193" s="83"/>
      <c r="N193" s="83"/>
      <c r="O193" s="83"/>
      <c r="P193" s="83"/>
      <c r="Q193" s="83"/>
      <c r="R193" s="83"/>
      <c r="S193" s="83"/>
      <c r="T193" s="83"/>
      <c r="U193" s="83"/>
    </row>
    <row r="194" spans="2:21" x14ac:dyDescent="0.25">
      <c r="B194" s="83"/>
      <c r="C194" s="83"/>
      <c r="D194" s="83"/>
      <c r="E194" s="83"/>
      <c r="F194" s="83"/>
      <c r="G194" s="83"/>
      <c r="H194" s="83"/>
      <c r="I194" s="83"/>
      <c r="J194" s="83"/>
      <c r="K194" s="83"/>
      <c r="L194" s="83"/>
      <c r="M194" s="83"/>
      <c r="N194" s="83"/>
      <c r="O194" s="83"/>
      <c r="P194" s="83"/>
      <c r="Q194" s="83"/>
      <c r="R194" s="83"/>
      <c r="S194" s="83"/>
      <c r="T194" s="83"/>
      <c r="U194" s="83"/>
    </row>
    <row r="195" spans="2:21" x14ac:dyDescent="0.25">
      <c r="B195" s="83"/>
      <c r="C195" s="83"/>
      <c r="D195" s="83"/>
      <c r="E195" s="83"/>
      <c r="F195" s="83"/>
      <c r="G195" s="83"/>
      <c r="H195" s="83"/>
      <c r="I195" s="83"/>
      <c r="J195" s="83"/>
      <c r="K195" s="83"/>
      <c r="L195" s="83"/>
      <c r="M195" s="83"/>
      <c r="N195" s="83"/>
      <c r="O195" s="83"/>
      <c r="P195" s="83"/>
      <c r="Q195" s="83"/>
      <c r="R195" s="83"/>
      <c r="S195" s="83"/>
      <c r="T195" s="83"/>
      <c r="U195" s="83"/>
    </row>
    <row r="196" spans="2:21" x14ac:dyDescent="0.25">
      <c r="B196" s="83"/>
      <c r="C196" s="83"/>
      <c r="D196" s="83"/>
      <c r="E196" s="83"/>
      <c r="F196" s="83"/>
      <c r="G196" s="83"/>
      <c r="H196" s="83"/>
      <c r="I196" s="83"/>
      <c r="J196" s="83"/>
      <c r="K196" s="83"/>
      <c r="L196" s="83"/>
      <c r="M196" s="83"/>
      <c r="N196" s="83"/>
      <c r="O196" s="83"/>
      <c r="P196" s="83"/>
      <c r="Q196" s="83"/>
      <c r="R196" s="83"/>
      <c r="S196" s="83"/>
      <c r="T196" s="83"/>
      <c r="U196" s="83"/>
    </row>
    <row r="197" spans="2:21" x14ac:dyDescent="0.25">
      <c r="B197" s="83"/>
      <c r="C197" s="83"/>
      <c r="D197" s="83"/>
      <c r="E197" s="83"/>
      <c r="F197" s="83"/>
      <c r="G197" s="83"/>
      <c r="H197" s="83"/>
      <c r="I197" s="83"/>
      <c r="J197" s="83"/>
      <c r="K197" s="83"/>
      <c r="L197" s="83"/>
      <c r="M197" s="83"/>
      <c r="N197" s="83"/>
      <c r="O197" s="83"/>
      <c r="P197" s="83"/>
      <c r="Q197" s="83"/>
      <c r="R197" s="83"/>
      <c r="S197" s="83"/>
      <c r="T197" s="83"/>
      <c r="U197" s="83"/>
    </row>
    <row r="198" spans="2:21" x14ac:dyDescent="0.25">
      <c r="B198" s="83"/>
      <c r="C198" s="83"/>
      <c r="D198" s="83"/>
      <c r="E198" s="83"/>
      <c r="F198" s="83"/>
      <c r="G198" s="83"/>
      <c r="H198" s="83"/>
      <c r="I198" s="83"/>
      <c r="J198" s="83"/>
      <c r="K198" s="83"/>
      <c r="L198" s="83"/>
      <c r="M198" s="83"/>
      <c r="N198" s="83"/>
      <c r="O198" s="83"/>
      <c r="P198" s="83"/>
      <c r="Q198" s="83"/>
      <c r="R198" s="83"/>
      <c r="S198" s="83"/>
      <c r="T198" s="83"/>
      <c r="U198" s="83"/>
    </row>
    <row r="199" spans="2:21" x14ac:dyDescent="0.25">
      <c r="B199" s="83"/>
      <c r="C199" s="83"/>
      <c r="D199" s="83"/>
      <c r="E199" s="83"/>
      <c r="F199" s="83"/>
      <c r="G199" s="83"/>
      <c r="H199" s="83"/>
      <c r="I199" s="83"/>
      <c r="J199" s="83"/>
      <c r="K199" s="83"/>
      <c r="L199" s="83"/>
      <c r="M199" s="83"/>
      <c r="N199" s="83"/>
      <c r="O199" s="83"/>
      <c r="P199" s="83"/>
      <c r="Q199" s="83"/>
      <c r="R199" s="83"/>
      <c r="S199" s="83"/>
      <c r="T199" s="83"/>
      <c r="U199" s="83"/>
    </row>
    <row r="200" spans="2:21" x14ac:dyDescent="0.25">
      <c r="B200" s="83"/>
      <c r="C200" s="83"/>
      <c r="D200" s="83"/>
      <c r="E200" s="83"/>
      <c r="F200" s="83"/>
      <c r="G200" s="83"/>
      <c r="H200" s="83"/>
      <c r="I200" s="83"/>
      <c r="J200" s="83"/>
      <c r="K200" s="83"/>
      <c r="L200" s="83"/>
      <c r="M200" s="83"/>
      <c r="N200" s="83"/>
      <c r="O200" s="83"/>
      <c r="P200" s="83"/>
      <c r="Q200" s="83"/>
      <c r="R200" s="83"/>
      <c r="S200" s="83"/>
      <c r="T200" s="83"/>
      <c r="U200" s="83"/>
    </row>
    <row r="201" spans="2:21" x14ac:dyDescent="0.25">
      <c r="B201" s="83"/>
      <c r="C201" s="83"/>
      <c r="D201" s="83"/>
      <c r="E201" s="83"/>
      <c r="F201" s="83"/>
      <c r="G201" s="83"/>
      <c r="H201" s="83"/>
      <c r="I201" s="83"/>
      <c r="J201" s="83"/>
      <c r="K201" s="83"/>
      <c r="L201" s="83"/>
      <c r="M201" s="83"/>
      <c r="N201" s="83"/>
      <c r="O201" s="83"/>
      <c r="P201" s="83"/>
      <c r="Q201" s="83"/>
      <c r="R201" s="83"/>
      <c r="S201" s="83"/>
      <c r="T201" s="83"/>
      <c r="U201" s="83"/>
    </row>
    <row r="202" spans="2:21" x14ac:dyDescent="0.25">
      <c r="B202" s="83"/>
      <c r="C202" s="83"/>
      <c r="D202" s="83"/>
      <c r="E202" s="83"/>
      <c r="F202" s="83"/>
      <c r="G202" s="83"/>
      <c r="H202" s="83"/>
      <c r="I202" s="83"/>
      <c r="J202" s="83"/>
      <c r="K202" s="83"/>
      <c r="L202" s="83"/>
      <c r="M202" s="83"/>
      <c r="N202" s="83"/>
      <c r="O202" s="83"/>
      <c r="P202" s="83"/>
      <c r="Q202" s="83"/>
      <c r="R202" s="83"/>
      <c r="S202" s="83"/>
      <c r="T202" s="83"/>
      <c r="U202" s="83"/>
    </row>
    <row r="203" spans="2:21" x14ac:dyDescent="0.25">
      <c r="B203" s="83"/>
      <c r="C203" s="83"/>
      <c r="D203" s="83"/>
      <c r="E203" s="83"/>
      <c r="F203" s="83"/>
      <c r="G203" s="83"/>
      <c r="H203" s="83"/>
      <c r="I203" s="83"/>
      <c r="J203" s="83"/>
      <c r="K203" s="83"/>
      <c r="L203" s="83"/>
      <c r="M203" s="83"/>
      <c r="N203" s="83"/>
      <c r="O203" s="83"/>
      <c r="P203" s="83"/>
      <c r="Q203" s="83"/>
      <c r="R203" s="83"/>
      <c r="S203" s="83"/>
      <c r="T203" s="83"/>
      <c r="U203" s="83"/>
    </row>
    <row r="204" spans="2:21" x14ac:dyDescent="0.25">
      <c r="B204" s="83"/>
      <c r="C204" s="83"/>
      <c r="D204" s="83"/>
      <c r="E204" s="83"/>
      <c r="F204" s="83"/>
      <c r="G204" s="83"/>
      <c r="H204" s="83"/>
      <c r="I204" s="83"/>
      <c r="J204" s="83"/>
      <c r="K204" s="83"/>
      <c r="L204" s="83"/>
      <c r="M204" s="83"/>
      <c r="N204" s="83"/>
      <c r="O204" s="83"/>
      <c r="P204" s="83"/>
      <c r="Q204" s="83"/>
      <c r="R204" s="83"/>
      <c r="S204" s="83"/>
      <c r="T204" s="83"/>
      <c r="U204" s="83"/>
    </row>
    <row r="205" spans="2:21" x14ac:dyDescent="0.25">
      <c r="B205" s="83"/>
      <c r="C205" s="83"/>
      <c r="D205" s="83"/>
      <c r="E205" s="83"/>
      <c r="F205" s="83"/>
      <c r="G205" s="83"/>
      <c r="H205" s="83"/>
      <c r="I205" s="83"/>
      <c r="J205" s="83"/>
      <c r="K205" s="83"/>
      <c r="L205" s="83"/>
      <c r="M205" s="83"/>
      <c r="N205" s="83"/>
      <c r="O205" s="83"/>
      <c r="P205" s="83"/>
      <c r="Q205" s="83"/>
      <c r="R205" s="83"/>
      <c r="S205" s="83"/>
      <c r="T205" s="83"/>
      <c r="U205" s="83"/>
    </row>
    <row r="206" spans="2:21" x14ac:dyDescent="0.25">
      <c r="B206" s="83"/>
      <c r="C206" s="83"/>
      <c r="D206" s="83"/>
      <c r="E206" s="83"/>
      <c r="F206" s="83"/>
      <c r="G206" s="83"/>
      <c r="H206" s="83"/>
      <c r="I206" s="83"/>
      <c r="J206" s="83"/>
      <c r="K206" s="83"/>
      <c r="L206" s="83"/>
      <c r="M206" s="83"/>
      <c r="N206" s="83"/>
      <c r="O206" s="83"/>
      <c r="P206" s="83"/>
      <c r="Q206" s="83"/>
      <c r="R206" s="83"/>
      <c r="S206" s="83"/>
      <c r="T206" s="83"/>
      <c r="U206" s="83"/>
    </row>
    <row r="207" spans="2:21" x14ac:dyDescent="0.25">
      <c r="B207" s="83"/>
      <c r="C207" s="83"/>
      <c r="D207" s="83"/>
      <c r="E207" s="83"/>
      <c r="F207" s="83"/>
      <c r="G207" s="83"/>
      <c r="H207" s="83"/>
      <c r="I207" s="83"/>
      <c r="J207" s="83"/>
      <c r="K207" s="83"/>
      <c r="L207" s="83"/>
      <c r="M207" s="83"/>
      <c r="N207" s="83"/>
      <c r="O207" s="83"/>
      <c r="P207" s="83"/>
      <c r="Q207" s="83"/>
      <c r="R207" s="83"/>
      <c r="S207" s="83"/>
      <c r="T207" s="83"/>
      <c r="U207" s="83"/>
    </row>
    <row r="208" spans="2:21" x14ac:dyDescent="0.25">
      <c r="B208" s="83"/>
      <c r="C208" s="83"/>
      <c r="D208" s="83"/>
      <c r="E208" s="83"/>
      <c r="F208" s="83"/>
      <c r="G208" s="83"/>
      <c r="H208" s="83"/>
      <c r="I208" s="83"/>
      <c r="J208" s="83"/>
      <c r="K208" s="83"/>
      <c r="L208" s="83"/>
      <c r="M208" s="83"/>
      <c r="N208" s="83"/>
      <c r="O208" s="83"/>
      <c r="P208" s="83"/>
      <c r="Q208" s="83"/>
      <c r="R208" s="83"/>
      <c r="S208" s="83"/>
      <c r="T208" s="83"/>
      <c r="U208" s="83"/>
    </row>
    <row r="209" spans="2:21" x14ac:dyDescent="0.25">
      <c r="B209" s="83"/>
      <c r="C209" s="83"/>
      <c r="D209" s="83"/>
      <c r="E209" s="83"/>
      <c r="F209" s="83"/>
      <c r="G209" s="83"/>
      <c r="H209" s="83"/>
      <c r="I209" s="83"/>
      <c r="J209" s="83"/>
      <c r="K209" s="83"/>
      <c r="L209" s="83"/>
      <c r="M209" s="83"/>
      <c r="N209" s="83"/>
      <c r="O209" s="83"/>
      <c r="P209" s="83"/>
      <c r="Q209" s="83"/>
      <c r="R209" s="83"/>
      <c r="S209" s="83"/>
      <c r="T209" s="83"/>
      <c r="U209" s="83"/>
    </row>
    <row r="210" spans="2:21" x14ac:dyDescent="0.25">
      <c r="B210" s="83"/>
      <c r="C210" s="83"/>
      <c r="D210" s="83"/>
      <c r="E210" s="83"/>
      <c r="F210" s="83"/>
      <c r="G210" s="83"/>
      <c r="H210" s="83"/>
      <c r="I210" s="83"/>
      <c r="J210" s="83"/>
      <c r="K210" s="83"/>
      <c r="L210" s="83"/>
      <c r="M210" s="83"/>
      <c r="N210" s="83"/>
      <c r="O210" s="83"/>
      <c r="P210" s="83"/>
      <c r="Q210" s="83"/>
      <c r="R210" s="83"/>
      <c r="S210" s="83"/>
      <c r="T210" s="83"/>
      <c r="U210" s="83"/>
    </row>
    <row r="211" spans="2:21" x14ac:dyDescent="0.25">
      <c r="B211" s="83"/>
      <c r="C211" s="83"/>
      <c r="D211" s="83"/>
      <c r="E211" s="83"/>
      <c r="F211" s="83"/>
      <c r="G211" s="83"/>
      <c r="H211" s="83"/>
      <c r="I211" s="83"/>
      <c r="J211" s="83"/>
      <c r="K211" s="83"/>
      <c r="L211" s="83"/>
      <c r="M211" s="83"/>
      <c r="N211" s="83"/>
      <c r="O211" s="83"/>
      <c r="P211" s="83"/>
      <c r="Q211" s="83"/>
      <c r="R211" s="83"/>
      <c r="S211" s="83"/>
      <c r="T211" s="83"/>
      <c r="U211" s="83"/>
    </row>
    <row r="212" spans="2:21" x14ac:dyDescent="0.25">
      <c r="B212" s="83"/>
      <c r="C212" s="83"/>
      <c r="D212" s="83"/>
      <c r="E212" s="83"/>
      <c r="F212" s="83"/>
      <c r="G212" s="83"/>
      <c r="H212" s="83"/>
      <c r="I212" s="83"/>
      <c r="J212" s="83"/>
      <c r="K212" s="83"/>
      <c r="L212" s="83"/>
      <c r="M212" s="83"/>
      <c r="N212" s="83"/>
      <c r="O212" s="83"/>
      <c r="P212" s="83"/>
      <c r="Q212" s="83"/>
      <c r="R212" s="83"/>
      <c r="S212" s="83"/>
      <c r="T212" s="83"/>
      <c r="U212" s="83"/>
    </row>
    <row r="213" spans="2:21" x14ac:dyDescent="0.25">
      <c r="B213" s="83"/>
      <c r="C213" s="83"/>
      <c r="D213" s="83"/>
      <c r="E213" s="83"/>
      <c r="F213" s="83"/>
      <c r="G213" s="83"/>
      <c r="H213" s="83"/>
      <c r="I213" s="83"/>
      <c r="J213" s="83"/>
      <c r="K213" s="83"/>
      <c r="L213" s="83"/>
      <c r="M213" s="83"/>
      <c r="N213" s="83"/>
      <c r="O213" s="83"/>
      <c r="P213" s="83"/>
      <c r="Q213" s="83"/>
      <c r="R213" s="83"/>
      <c r="S213" s="83"/>
      <c r="T213" s="83"/>
      <c r="U213" s="83"/>
    </row>
    <row r="214" spans="2:21" x14ac:dyDescent="0.25">
      <c r="B214" s="83"/>
      <c r="C214" s="83"/>
      <c r="D214" s="83"/>
      <c r="E214" s="83"/>
      <c r="F214" s="83"/>
      <c r="G214" s="83"/>
      <c r="H214" s="83"/>
      <c r="I214" s="83"/>
      <c r="J214" s="83"/>
      <c r="K214" s="83"/>
      <c r="L214" s="83"/>
      <c r="M214" s="83"/>
      <c r="N214" s="83"/>
      <c r="O214" s="83"/>
      <c r="P214" s="83"/>
      <c r="Q214" s="83"/>
      <c r="R214" s="83"/>
      <c r="S214" s="83"/>
      <c r="T214" s="83"/>
      <c r="U214" s="83"/>
    </row>
    <row r="215" spans="2:21" x14ac:dyDescent="0.25">
      <c r="B215" s="83"/>
      <c r="C215" s="83"/>
      <c r="D215" s="83"/>
      <c r="E215" s="83"/>
      <c r="F215" s="83"/>
      <c r="G215" s="83"/>
      <c r="H215" s="83"/>
      <c r="I215" s="83"/>
      <c r="J215" s="83"/>
      <c r="K215" s="83"/>
      <c r="L215" s="83"/>
      <c r="M215" s="83"/>
      <c r="N215" s="83"/>
      <c r="O215" s="83"/>
      <c r="P215" s="83"/>
      <c r="Q215" s="83"/>
      <c r="R215" s="83"/>
      <c r="S215" s="83"/>
      <c r="T215" s="83"/>
      <c r="U215" s="83"/>
    </row>
    <row r="216" spans="2:21" x14ac:dyDescent="0.25">
      <c r="B216" s="83"/>
      <c r="C216" s="83"/>
      <c r="D216" s="83"/>
      <c r="E216" s="83"/>
      <c r="F216" s="83"/>
      <c r="G216" s="83"/>
      <c r="H216" s="83"/>
      <c r="I216" s="83"/>
      <c r="J216" s="83"/>
      <c r="K216" s="83"/>
      <c r="L216" s="83"/>
      <c r="M216" s="83"/>
      <c r="N216" s="83"/>
      <c r="O216" s="83"/>
      <c r="P216" s="83"/>
      <c r="Q216" s="83"/>
      <c r="R216" s="83"/>
      <c r="S216" s="83"/>
      <c r="T216" s="83"/>
      <c r="U216" s="83"/>
    </row>
    <row r="217" spans="2:21" x14ac:dyDescent="0.25">
      <c r="B217" s="83"/>
      <c r="C217" s="83"/>
      <c r="D217" s="83"/>
      <c r="E217" s="83"/>
      <c r="F217" s="83"/>
      <c r="G217" s="83"/>
      <c r="H217" s="83"/>
      <c r="I217" s="83"/>
      <c r="J217" s="83"/>
      <c r="K217" s="83"/>
      <c r="L217" s="83"/>
      <c r="M217" s="83"/>
      <c r="N217" s="83"/>
      <c r="O217" s="83"/>
      <c r="P217" s="83"/>
      <c r="Q217" s="83"/>
      <c r="R217" s="83"/>
      <c r="S217" s="83"/>
      <c r="T217" s="83"/>
      <c r="U217" s="83"/>
    </row>
    <row r="218" spans="2:21" x14ac:dyDescent="0.25">
      <c r="B218" s="83"/>
      <c r="C218" s="83"/>
      <c r="D218" s="83"/>
      <c r="E218" s="83"/>
      <c r="F218" s="83"/>
      <c r="G218" s="83"/>
      <c r="H218" s="83"/>
      <c r="I218" s="83"/>
      <c r="J218" s="83"/>
      <c r="K218" s="83"/>
      <c r="L218" s="83"/>
      <c r="M218" s="83"/>
      <c r="N218" s="83"/>
      <c r="O218" s="83"/>
      <c r="P218" s="83"/>
      <c r="Q218" s="83"/>
      <c r="R218" s="83"/>
      <c r="S218" s="83"/>
      <c r="T218" s="83"/>
      <c r="U218" s="83"/>
    </row>
  </sheetData>
  <mergeCells count="2">
    <mergeCell ref="B2:U2"/>
    <mergeCell ref="B3:U16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39997558519241921"/>
  </sheetPr>
  <dimension ref="B3:R757"/>
  <sheetViews>
    <sheetView showGridLines="0" topLeftCell="A4" zoomScale="90" zoomScaleNormal="90" zoomScaleSheetLayoutView="100" workbookViewId="0">
      <selection activeCell="T11" sqref="T11"/>
    </sheetView>
  </sheetViews>
  <sheetFormatPr defaultColWidth="11.42578125" defaultRowHeight="15" x14ac:dyDescent="0.25"/>
  <cols>
    <col min="1" max="6" width="11.42578125" style="35"/>
    <col min="7" max="7" width="0.5703125" style="35" customWidth="1"/>
    <col min="8" max="8" width="51" style="35" bestFit="1" customWidth="1"/>
    <col min="9" max="9" width="40.28515625" style="42" customWidth="1"/>
    <col min="10" max="10" width="1.85546875" style="42" customWidth="1"/>
    <col min="11" max="11" width="6.28515625" style="43" customWidth="1"/>
    <col min="12" max="13" width="3.5703125" style="35" bestFit="1" customWidth="1"/>
    <col min="14" max="14" width="11.85546875" style="35" bestFit="1" customWidth="1"/>
    <col min="15" max="15" width="9.28515625" style="35" bestFit="1" customWidth="1"/>
    <col min="16" max="16" width="9" style="35" customWidth="1"/>
    <col min="17" max="17" width="7.7109375" style="35" customWidth="1"/>
    <col min="18" max="18" width="0.5703125" style="35" customWidth="1"/>
    <col min="19" max="16384" width="11.42578125" style="35"/>
  </cols>
  <sheetData>
    <row r="3" spans="2:18" x14ac:dyDescent="0.25">
      <c r="B3" s="129"/>
      <c r="C3" s="129"/>
      <c r="D3" s="129"/>
      <c r="E3" s="129"/>
      <c r="F3" s="63"/>
    </row>
    <row r="4" spans="2:18" x14ac:dyDescent="0.25">
      <c r="B4" s="129"/>
      <c r="C4" s="129"/>
      <c r="D4" s="129"/>
      <c r="E4" s="129"/>
      <c r="F4" s="78"/>
    </row>
    <row r="5" spans="2:18" x14ac:dyDescent="0.25">
      <c r="B5" s="129"/>
      <c r="C5" s="129"/>
      <c r="D5" s="129"/>
      <c r="E5" s="129"/>
      <c r="F5" s="63"/>
    </row>
    <row r="6" spans="2:18" x14ac:dyDescent="0.25">
      <c r="B6" s="129"/>
      <c r="C6" s="129"/>
      <c r="D6" s="129"/>
      <c r="E6" s="129"/>
      <c r="F6" s="63"/>
    </row>
    <row r="7" spans="2:18" x14ac:dyDescent="0.25">
      <c r="B7" s="129"/>
      <c r="C7" s="129"/>
      <c r="D7" s="129"/>
      <c r="E7" s="129"/>
      <c r="F7" s="63"/>
    </row>
    <row r="8" spans="2:18" x14ac:dyDescent="0.25">
      <c r="B8" s="129"/>
      <c r="C8" s="129"/>
      <c r="D8" s="129"/>
      <c r="E8" s="129"/>
      <c r="F8" s="63"/>
    </row>
    <row r="9" spans="2:18" ht="3.75" customHeight="1" thickBot="1" x14ac:dyDescent="0.3">
      <c r="B9" s="129"/>
      <c r="C9" s="129"/>
      <c r="D9" s="129"/>
      <c r="E9" s="129"/>
      <c r="F9" s="63"/>
      <c r="G9" s="64"/>
      <c r="H9" s="32"/>
      <c r="I9" s="33"/>
      <c r="J9" s="33"/>
      <c r="K9" s="34"/>
      <c r="L9" s="32"/>
      <c r="M9" s="32"/>
      <c r="N9" s="32"/>
      <c r="O9" s="32"/>
      <c r="P9" s="32"/>
      <c r="Q9" s="32"/>
      <c r="R9" s="52"/>
    </row>
    <row r="10" spans="2:18" ht="24" customHeight="1" thickBot="1" x14ac:dyDescent="0.3">
      <c r="B10" s="129"/>
      <c r="C10" s="129"/>
      <c r="D10" s="129"/>
      <c r="E10" s="129"/>
      <c r="F10" s="63"/>
      <c r="G10" s="41"/>
      <c r="H10" s="130" t="s">
        <v>21</v>
      </c>
      <c r="I10" s="131"/>
      <c r="J10" s="112"/>
      <c r="K10" s="130" t="s">
        <v>26</v>
      </c>
      <c r="L10" s="132"/>
      <c r="M10" s="132"/>
      <c r="N10" s="132"/>
      <c r="O10" s="132"/>
      <c r="P10" s="132"/>
      <c r="Q10" s="131"/>
      <c r="R10" s="53"/>
    </row>
    <row r="11" spans="2:18" ht="28.5" customHeight="1" x14ac:dyDescent="0.25">
      <c r="B11" s="129"/>
      <c r="C11" s="129"/>
      <c r="D11" s="129"/>
      <c r="E11" s="129"/>
      <c r="F11" s="63"/>
      <c r="G11" s="41"/>
      <c r="H11" s="140" t="s">
        <v>22</v>
      </c>
      <c r="I11" s="141"/>
      <c r="J11" s="36"/>
      <c r="K11" s="133" t="s">
        <v>6</v>
      </c>
      <c r="L11" s="135" t="s">
        <v>4</v>
      </c>
      <c r="M11" s="135" t="s">
        <v>5</v>
      </c>
      <c r="N11" s="65" t="s">
        <v>7</v>
      </c>
      <c r="O11" s="65" t="s">
        <v>0</v>
      </c>
      <c r="P11" s="65" t="s">
        <v>17</v>
      </c>
      <c r="Q11" s="90" t="s">
        <v>65</v>
      </c>
      <c r="R11" s="53"/>
    </row>
    <row r="12" spans="2:18" x14ac:dyDescent="0.25">
      <c r="B12" s="129"/>
      <c r="C12" s="129"/>
      <c r="D12" s="129"/>
      <c r="E12" s="129"/>
      <c r="F12" s="63"/>
      <c r="G12" s="41"/>
      <c r="H12" s="84" t="s">
        <v>15</v>
      </c>
      <c r="I12" s="85" t="s">
        <v>16</v>
      </c>
      <c r="J12" s="36"/>
      <c r="K12" s="134"/>
      <c r="L12" s="136"/>
      <c r="M12" s="136"/>
      <c r="N12" s="106" t="s">
        <v>18</v>
      </c>
      <c r="O12" s="91" t="s">
        <v>104</v>
      </c>
      <c r="P12" s="91"/>
      <c r="Q12" s="92" t="s">
        <v>66</v>
      </c>
      <c r="R12" s="53"/>
    </row>
    <row r="13" spans="2:18" x14ac:dyDescent="0.25">
      <c r="B13" s="129"/>
      <c r="C13" s="129"/>
      <c r="D13" s="129"/>
      <c r="E13" s="129"/>
      <c r="F13" s="63"/>
      <c r="G13" s="41"/>
      <c r="H13" s="84" t="s">
        <v>12</v>
      </c>
      <c r="I13" s="87">
        <v>13.2</v>
      </c>
      <c r="J13" s="36"/>
      <c r="K13" s="137"/>
      <c r="L13" s="138"/>
      <c r="M13" s="138"/>
      <c r="N13" s="138"/>
      <c r="O13" s="138"/>
      <c r="P13" s="138"/>
      <c r="Q13" s="139"/>
      <c r="R13" s="53"/>
    </row>
    <row r="14" spans="2:18" x14ac:dyDescent="0.25">
      <c r="B14" s="129"/>
      <c r="C14" s="129"/>
      <c r="D14" s="129"/>
      <c r="E14" s="129"/>
      <c r="F14" s="63"/>
      <c r="G14" s="41"/>
      <c r="H14" s="88" t="s">
        <v>91</v>
      </c>
      <c r="I14" s="99">
        <v>0.03</v>
      </c>
      <c r="J14" s="36"/>
      <c r="K14" s="66">
        <v>1</v>
      </c>
      <c r="L14" s="74">
        <v>0</v>
      </c>
      <c r="M14" s="74">
        <v>1</v>
      </c>
      <c r="N14" s="104">
        <v>1</v>
      </c>
      <c r="O14" s="75">
        <v>5000</v>
      </c>
      <c r="P14" s="75">
        <v>0.9</v>
      </c>
      <c r="Q14" s="93">
        <v>0.1</v>
      </c>
      <c r="R14" s="53"/>
    </row>
    <row r="15" spans="2:18" x14ac:dyDescent="0.25">
      <c r="B15" s="46"/>
      <c r="C15" s="46"/>
      <c r="D15" s="46"/>
      <c r="E15" s="46"/>
      <c r="G15" s="50"/>
      <c r="H15" s="88" t="s">
        <v>88</v>
      </c>
      <c r="I15" s="103">
        <v>0.63600000000000001</v>
      </c>
      <c r="J15" s="36"/>
      <c r="K15" s="66">
        <v>2</v>
      </c>
      <c r="L15" s="74">
        <v>1</v>
      </c>
      <c r="M15" s="74">
        <v>2</v>
      </c>
      <c r="N15" s="104">
        <v>1.1000000000000001</v>
      </c>
      <c r="O15" s="75">
        <v>4000</v>
      </c>
      <c r="P15" s="75">
        <v>0.9</v>
      </c>
      <c r="Q15" s="93">
        <v>0.1</v>
      </c>
      <c r="R15" s="53"/>
    </row>
    <row r="16" spans="2:18" x14ac:dyDescent="0.25">
      <c r="B16" s="46"/>
      <c r="C16" s="46"/>
      <c r="D16" s="46"/>
      <c r="E16" s="46"/>
      <c r="G16" s="50"/>
      <c r="H16" s="88" t="s">
        <v>59</v>
      </c>
      <c r="I16" s="89" t="s">
        <v>60</v>
      </c>
      <c r="J16" s="36"/>
      <c r="K16" s="66">
        <v>3</v>
      </c>
      <c r="L16" s="74">
        <v>2</v>
      </c>
      <c r="M16" s="74">
        <v>3</v>
      </c>
      <c r="N16" s="104">
        <v>1.1000000000000001</v>
      </c>
      <c r="O16" s="75">
        <v>3000</v>
      </c>
      <c r="P16" s="75">
        <v>0.9</v>
      </c>
      <c r="Q16" s="93">
        <v>0.1</v>
      </c>
      <c r="R16" s="53"/>
    </row>
    <row r="17" spans="2:18" x14ac:dyDescent="0.25">
      <c r="B17" s="46"/>
      <c r="C17" s="46"/>
      <c r="D17" s="46"/>
      <c r="E17" s="46"/>
      <c r="G17" s="50"/>
      <c r="H17" s="88" t="s">
        <v>82</v>
      </c>
      <c r="I17" s="89">
        <v>1</v>
      </c>
      <c r="J17" s="36"/>
      <c r="K17" s="66">
        <v>4</v>
      </c>
      <c r="L17" s="74">
        <v>3</v>
      </c>
      <c r="M17" s="74">
        <v>4</v>
      </c>
      <c r="N17" s="104">
        <v>1.1000000000000001</v>
      </c>
      <c r="O17" s="75">
        <v>2000</v>
      </c>
      <c r="P17" s="75">
        <v>0.9</v>
      </c>
      <c r="Q17" s="93">
        <v>0.1</v>
      </c>
      <c r="R17" s="53"/>
    </row>
    <row r="18" spans="2:18" x14ac:dyDescent="0.25">
      <c r="B18" s="46"/>
      <c r="C18" s="46"/>
      <c r="D18" s="46"/>
      <c r="E18" s="46"/>
      <c r="G18" s="50"/>
      <c r="H18" s="101" t="s">
        <v>94</v>
      </c>
      <c r="I18" s="89">
        <v>1</v>
      </c>
      <c r="J18" s="36"/>
      <c r="K18" s="66">
        <v>5</v>
      </c>
      <c r="L18" s="74">
        <v>4</v>
      </c>
      <c r="M18" s="74">
        <v>5</v>
      </c>
      <c r="N18" s="104">
        <v>1.1000000000000001</v>
      </c>
      <c r="O18" s="75">
        <v>1000</v>
      </c>
      <c r="P18" s="75">
        <v>0.9</v>
      </c>
      <c r="Q18" s="93">
        <v>0.1</v>
      </c>
      <c r="R18" s="53"/>
    </row>
    <row r="19" spans="2:18" x14ac:dyDescent="0.25">
      <c r="B19" s="46"/>
      <c r="C19" s="46"/>
      <c r="D19" s="46"/>
      <c r="E19" s="46"/>
      <c r="G19" s="50"/>
      <c r="H19" s="79" t="s">
        <v>23</v>
      </c>
      <c r="I19" s="80"/>
      <c r="J19" s="36"/>
      <c r="K19" s="66">
        <v>6</v>
      </c>
      <c r="L19" s="74">
        <v>5</v>
      </c>
      <c r="M19" s="74">
        <v>6</v>
      </c>
      <c r="N19" s="104">
        <v>1.1000000000000001</v>
      </c>
      <c r="O19" s="75">
        <v>0</v>
      </c>
      <c r="P19" s="75">
        <v>0.9</v>
      </c>
      <c r="Q19" s="93">
        <v>0.1</v>
      </c>
      <c r="R19" s="53"/>
    </row>
    <row r="20" spans="2:18" x14ac:dyDescent="0.25">
      <c r="B20" s="46"/>
      <c r="C20" s="46"/>
      <c r="D20" s="46"/>
      <c r="E20" s="46"/>
      <c r="G20" s="50"/>
      <c r="H20" s="84" t="s">
        <v>95</v>
      </c>
      <c r="I20" s="85">
        <f>0.252</f>
        <v>0.252</v>
      </c>
      <c r="J20" s="36"/>
      <c r="K20" s="66">
        <v>7</v>
      </c>
      <c r="L20" s="74">
        <v>11</v>
      </c>
      <c r="M20" s="74">
        <v>12</v>
      </c>
      <c r="N20" s="104">
        <v>1.1000000000000001</v>
      </c>
      <c r="O20" s="75">
        <v>1000</v>
      </c>
      <c r="P20" s="75">
        <v>0.9</v>
      </c>
      <c r="Q20" s="93">
        <v>0.1</v>
      </c>
      <c r="R20" s="53"/>
    </row>
    <row r="21" spans="2:18" x14ac:dyDescent="0.25">
      <c r="C21" s="46"/>
      <c r="D21" s="46"/>
      <c r="G21" s="50"/>
      <c r="H21" s="84" t="s">
        <v>96</v>
      </c>
      <c r="I21" s="85">
        <v>0</v>
      </c>
      <c r="J21" s="36"/>
      <c r="K21" s="66">
        <v>8</v>
      </c>
      <c r="L21" s="74">
        <v>10</v>
      </c>
      <c r="M21" s="74">
        <v>11</v>
      </c>
      <c r="N21" s="104">
        <v>1.1000000000000001</v>
      </c>
      <c r="O21" s="75">
        <v>2000</v>
      </c>
      <c r="P21" s="75">
        <v>0.9</v>
      </c>
      <c r="Q21" s="93">
        <v>0.1</v>
      </c>
      <c r="R21" s="53"/>
    </row>
    <row r="22" spans="2:18" x14ac:dyDescent="0.25">
      <c r="C22" s="46"/>
      <c r="D22" s="46"/>
      <c r="G22" s="50"/>
      <c r="H22" s="84" t="s">
        <v>1</v>
      </c>
      <c r="I22" s="102">
        <v>0.124</v>
      </c>
      <c r="J22" s="36"/>
      <c r="K22" s="66">
        <v>9</v>
      </c>
      <c r="L22" s="74">
        <v>9</v>
      </c>
      <c r="M22" s="74">
        <v>10</v>
      </c>
      <c r="N22" s="104">
        <v>1.1000000000000001</v>
      </c>
      <c r="O22" s="75">
        <v>3000</v>
      </c>
      <c r="P22" s="75">
        <v>0.9</v>
      </c>
      <c r="Q22" s="93">
        <v>0.1</v>
      </c>
      <c r="R22" s="53"/>
    </row>
    <row r="23" spans="2:18" x14ac:dyDescent="0.25">
      <c r="C23" s="46"/>
      <c r="D23" s="46"/>
      <c r="G23" s="50"/>
      <c r="H23" s="88" t="s">
        <v>92</v>
      </c>
      <c r="I23" s="99">
        <v>0.01</v>
      </c>
      <c r="J23" s="36"/>
      <c r="K23" s="66">
        <v>10</v>
      </c>
      <c r="L23" s="74">
        <v>8</v>
      </c>
      <c r="M23" s="74">
        <v>9</v>
      </c>
      <c r="N23" s="104">
        <v>1.1000000000000001</v>
      </c>
      <c r="O23" s="75">
        <v>4000</v>
      </c>
      <c r="P23" s="75">
        <v>0.9</v>
      </c>
      <c r="Q23" s="93">
        <v>0.1</v>
      </c>
      <c r="R23" s="53"/>
    </row>
    <row r="24" spans="2:18" ht="15" customHeight="1" thickBot="1" x14ac:dyDescent="0.3">
      <c r="C24" s="46"/>
      <c r="D24" s="46"/>
      <c r="G24" s="51"/>
      <c r="H24" s="79" t="s">
        <v>24</v>
      </c>
      <c r="I24" s="80"/>
      <c r="J24" s="37"/>
      <c r="K24" s="95">
        <v>11</v>
      </c>
      <c r="L24" s="96">
        <v>7</v>
      </c>
      <c r="M24" s="96">
        <v>8</v>
      </c>
      <c r="N24" s="105">
        <v>1.1000000000000001</v>
      </c>
      <c r="O24" s="97">
        <v>5000</v>
      </c>
      <c r="P24" s="97">
        <v>0.9</v>
      </c>
      <c r="Q24" s="98">
        <v>0.1</v>
      </c>
      <c r="R24" s="38"/>
    </row>
    <row r="25" spans="2:18" x14ac:dyDescent="0.25">
      <c r="C25" s="46"/>
      <c r="D25" s="46"/>
      <c r="G25" s="39"/>
      <c r="H25" s="84" t="s">
        <v>19</v>
      </c>
      <c r="I25" s="85">
        <v>5</v>
      </c>
      <c r="J25" s="37"/>
      <c r="K25" s="86"/>
      <c r="L25" s="86"/>
      <c r="M25" s="86"/>
      <c r="N25" s="86"/>
      <c r="O25" s="86"/>
      <c r="P25" s="86"/>
      <c r="Q25" s="86"/>
      <c r="R25" s="39"/>
    </row>
    <row r="26" spans="2:18" ht="15" customHeight="1" thickBot="1" x14ac:dyDescent="0.3">
      <c r="G26" s="39"/>
      <c r="H26" s="40" t="s">
        <v>20</v>
      </c>
      <c r="I26" s="100">
        <v>20</v>
      </c>
      <c r="J26" s="37"/>
      <c r="K26" s="26"/>
      <c r="L26" s="26"/>
      <c r="M26" s="26"/>
      <c r="N26" s="26"/>
      <c r="O26" s="26"/>
      <c r="P26" s="26"/>
      <c r="Q26" s="26"/>
      <c r="R26" s="54"/>
    </row>
    <row r="27" spans="2:18" ht="22.5" customHeight="1" thickBot="1" x14ac:dyDescent="0.3">
      <c r="G27" s="39"/>
      <c r="H27" s="16" t="s">
        <v>113</v>
      </c>
      <c r="I27" s="94" t="s">
        <v>60</v>
      </c>
      <c r="J27" s="49"/>
      <c r="K27" s="86"/>
      <c r="L27" s="86"/>
      <c r="M27" s="86"/>
      <c r="N27" s="86"/>
      <c r="O27" s="86"/>
      <c r="P27" s="86"/>
      <c r="Q27" s="86"/>
      <c r="R27" s="54"/>
    </row>
    <row r="28" spans="2:18" x14ac:dyDescent="0.25">
      <c r="G28" s="39"/>
      <c r="H28" s="44" t="s">
        <v>100</v>
      </c>
      <c r="I28" s="124">
        <v>9.1000000000000004E-3</v>
      </c>
      <c r="J28" s="49"/>
      <c r="K28" s="128"/>
      <c r="L28" s="128"/>
      <c r="M28" s="142"/>
      <c r="N28" s="142"/>
      <c r="O28" s="142"/>
      <c r="P28" s="142"/>
      <c r="Q28" s="142"/>
      <c r="R28" s="54"/>
    </row>
    <row r="29" spans="2:18" x14ac:dyDescent="0.25">
      <c r="G29" s="39"/>
      <c r="H29" s="111" t="s">
        <v>99</v>
      </c>
      <c r="I29" s="102">
        <v>1.21E-2</v>
      </c>
      <c r="J29" s="49"/>
      <c r="K29" s="128"/>
      <c r="L29" s="128"/>
      <c r="M29" s="142"/>
      <c r="N29" s="142"/>
      <c r="O29" s="142"/>
      <c r="P29" s="142"/>
      <c r="Q29" s="142"/>
      <c r="R29" s="54"/>
    </row>
    <row r="30" spans="2:18" x14ac:dyDescent="0.25">
      <c r="G30" s="39"/>
      <c r="H30" s="88" t="s">
        <v>98</v>
      </c>
      <c r="I30" s="102">
        <v>1.1200000000000002E-2</v>
      </c>
      <c r="J30" s="49"/>
      <c r="K30" s="128"/>
      <c r="L30" s="128"/>
      <c r="M30" s="142"/>
      <c r="N30" s="142"/>
      <c r="O30" s="142"/>
      <c r="P30" s="142"/>
      <c r="Q30" s="142"/>
      <c r="R30" s="54"/>
    </row>
    <row r="31" spans="2:18" ht="15.75" thickBot="1" x14ac:dyDescent="0.3">
      <c r="G31" s="39"/>
      <c r="H31" s="45" t="s">
        <v>97</v>
      </c>
      <c r="I31" s="125">
        <v>3.8800000000000001E-2</v>
      </c>
      <c r="J31" s="49"/>
      <c r="K31" s="128"/>
      <c r="L31" s="128"/>
      <c r="M31" s="26"/>
      <c r="N31" s="26"/>
      <c r="O31" s="26"/>
      <c r="P31" s="26"/>
      <c r="Q31" s="26"/>
      <c r="R31" s="41"/>
    </row>
    <row r="32" spans="2:18" ht="3.75" customHeight="1" x14ac:dyDescent="0.25">
      <c r="H32" s="39"/>
      <c r="I32" s="55"/>
      <c r="J32" s="55"/>
      <c r="K32" s="56"/>
      <c r="L32" s="39"/>
      <c r="M32" s="39"/>
      <c r="N32" s="39"/>
      <c r="O32" s="39"/>
      <c r="P32" s="39"/>
      <c r="Q32" s="39"/>
      <c r="R32" s="46"/>
    </row>
    <row r="33" spans="18:18" x14ac:dyDescent="0.25">
      <c r="R33" s="46"/>
    </row>
    <row r="34" spans="18:18" x14ac:dyDescent="0.25">
      <c r="R34" s="46"/>
    </row>
    <row r="757" spans="14:17" x14ac:dyDescent="0.25">
      <c r="N757" s="47"/>
      <c r="O757" s="47"/>
      <c r="P757" s="47"/>
      <c r="Q757" s="47"/>
    </row>
  </sheetData>
  <dataConsolidate/>
  <mergeCells count="15">
    <mergeCell ref="K31:L31"/>
    <mergeCell ref="B3:E14"/>
    <mergeCell ref="H10:I10"/>
    <mergeCell ref="K29:L29"/>
    <mergeCell ref="K10:Q10"/>
    <mergeCell ref="K11:K12"/>
    <mergeCell ref="M11:M12"/>
    <mergeCell ref="L11:L12"/>
    <mergeCell ref="K13:Q13"/>
    <mergeCell ref="H11:I11"/>
    <mergeCell ref="K30:L30"/>
    <mergeCell ref="M28:Q28"/>
    <mergeCell ref="M29:Q29"/>
    <mergeCell ref="M30:Q30"/>
    <mergeCell ref="K28:L28"/>
  </mergeCells>
  <dataValidations disablePrompts="1" count="4">
    <dataValidation type="whole" operator="lessThanOrEqual" allowBlank="1" showInputMessage="1" showErrorMessage="1" sqref="I25" xr:uid="{00000000-0002-0000-0100-000000000000}">
      <formula1>24</formula1>
    </dataValidation>
    <dataValidation type="whole" operator="lessThanOrEqual" allowBlank="1" showInputMessage="1" showErrorMessage="1" sqref="I26" xr:uid="{00000000-0002-0000-0100-000001000000}">
      <formula1>40</formula1>
    </dataValidation>
    <dataValidation type="whole" allowBlank="1" showInputMessage="1" showErrorMessage="1" sqref="I17:I18" xr:uid="{00000000-0002-0000-0100-000002000000}">
      <formula1>1</formula1>
      <formula2>100</formula2>
    </dataValidation>
    <dataValidation type="custom" allowBlank="1" showInputMessage="1" showErrorMessage="1" sqref="I14:I15 I23" xr:uid="{00000000-0002-0000-0100-000003000000}">
      <formula1>I14&lt;1.0000000000001</formula1>
    </dataValidation>
  </dataValidations>
  <pageMargins left="0.7" right="0.7" top="0.75" bottom="0.75" header="0.3" footer="0.3"/>
  <pageSetup scale="75" orientation="portrait" r:id="rId1"/>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100-000005000000}">
          <x14:formula1>
            <xm:f>'Valores admisibles de entrada'!$D$3:$D$5</xm:f>
          </x14:formula1>
          <xm:sqref>I12</xm:sqref>
        </x14:dataValidation>
        <x14:dataValidation type="list" allowBlank="1" showInputMessage="1" showErrorMessage="1" xr:uid="{00000000-0002-0000-0100-000006000000}">
          <x14:formula1>
            <xm:f>'Valores admisibles de entrada'!$B$3:$B$18</xm:f>
          </x14:formula1>
          <xm:sqref>I13</xm:sqref>
        </x14:dataValidation>
        <x14:dataValidation type="list" allowBlank="1" showInputMessage="1" showErrorMessage="1" xr:uid="{00000000-0002-0000-0100-000007000000}">
          <x14:formula1>
            <xm:f>'Valores admisibles de entrada'!$E$3:$E$4</xm:f>
          </x14:formula1>
          <xm:sqref>I16</xm:sqref>
        </x14:dataValidation>
        <x14:dataValidation type="list" allowBlank="1" showInputMessage="1" showErrorMessage="1" xr:uid="{00000000-0002-0000-0100-000009000000}">
          <x14:formula1>
            <xm:f>'Valores admisibles de entrada'!$H$3:$H$4</xm:f>
          </x14:formula1>
          <xm:sqref>I27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9" tint="0.39997558519241921"/>
  </sheetPr>
  <dimension ref="G1:AG975"/>
  <sheetViews>
    <sheetView showGridLines="0" zoomScale="90" zoomScaleNormal="90" workbookViewId="0">
      <selection activeCell="O16" sqref="O16"/>
    </sheetView>
  </sheetViews>
  <sheetFormatPr defaultColWidth="11.42578125" defaultRowHeight="15" x14ac:dyDescent="0.25"/>
  <cols>
    <col min="1" max="6" width="11.42578125" style="118"/>
    <col min="7" max="8" width="11.42578125" style="35"/>
    <col min="9" max="9" width="0.85546875" style="35" customWidth="1"/>
    <col min="10" max="10" width="11.42578125" style="118" customWidth="1"/>
    <col min="11" max="11" width="17.5703125" style="118" bestFit="1" customWidth="1"/>
    <col min="12" max="12" width="12" style="118" bestFit="1" customWidth="1"/>
    <col min="13" max="13" width="0.85546875" style="118" customWidth="1"/>
    <col min="14" max="14" width="11.42578125" style="35"/>
    <col min="15" max="27" width="11.42578125" style="118"/>
    <col min="28" max="33" width="11.42578125" style="119"/>
    <col min="34" max="16384" width="11.42578125" style="118"/>
  </cols>
  <sheetData>
    <row r="1" spans="9:13" s="35" customFormat="1" x14ac:dyDescent="0.25"/>
    <row r="2" spans="9:13" s="35" customFormat="1" x14ac:dyDescent="0.25"/>
    <row r="3" spans="9:13" s="35" customFormat="1" x14ac:dyDescent="0.25"/>
    <row r="4" spans="9:13" s="35" customFormat="1" x14ac:dyDescent="0.25"/>
    <row r="5" spans="9:13" ht="4.5" customHeight="1" x14ac:dyDescent="0.25">
      <c r="I5" s="116"/>
      <c r="J5" s="117"/>
      <c r="K5" s="117"/>
      <c r="L5" s="117"/>
      <c r="M5" s="117"/>
    </row>
    <row r="6" spans="9:13" ht="22.5" customHeight="1" thickBot="1" x14ac:dyDescent="0.3">
      <c r="I6" s="116"/>
      <c r="J6" s="143" t="s">
        <v>108</v>
      </c>
      <c r="K6" s="143"/>
      <c r="L6" s="143"/>
      <c r="M6" s="117"/>
    </row>
    <row r="7" spans="9:13" ht="45.75" thickBot="1" x14ac:dyDescent="0.3">
      <c r="I7" s="116"/>
      <c r="J7" s="120" t="s">
        <v>103</v>
      </c>
      <c r="K7" s="120" t="s">
        <v>64</v>
      </c>
      <c r="L7" s="121" t="s">
        <v>39</v>
      </c>
      <c r="M7" s="117"/>
    </row>
    <row r="8" spans="9:13" x14ac:dyDescent="0.25">
      <c r="I8" s="116"/>
      <c r="J8" s="2">
        <v>0</v>
      </c>
      <c r="K8" s="68">
        <v>0</v>
      </c>
      <c r="L8" s="20">
        <v>0</v>
      </c>
      <c r="M8" s="117"/>
    </row>
    <row r="9" spans="9:13" x14ac:dyDescent="0.25">
      <c r="I9" s="116"/>
      <c r="J9" s="21">
        <v>0</v>
      </c>
      <c r="K9" s="68">
        <v>0</v>
      </c>
      <c r="L9" s="20">
        <v>0</v>
      </c>
      <c r="M9" s="117"/>
    </row>
    <row r="10" spans="9:13" x14ac:dyDescent="0.25">
      <c r="I10" s="116"/>
      <c r="J10" s="20">
        <v>0</v>
      </c>
      <c r="K10" s="68">
        <v>0</v>
      </c>
      <c r="L10" s="2">
        <v>0</v>
      </c>
      <c r="M10" s="117"/>
    </row>
    <row r="11" spans="9:13" x14ac:dyDescent="0.25">
      <c r="I11" s="116"/>
      <c r="J11" s="18">
        <v>0</v>
      </c>
      <c r="K11" s="68">
        <v>0</v>
      </c>
      <c r="L11" s="20">
        <v>0</v>
      </c>
      <c r="M11" s="117"/>
    </row>
    <row r="12" spans="9:13" x14ac:dyDescent="0.25">
      <c r="I12" s="116"/>
      <c r="J12" s="18">
        <v>0</v>
      </c>
      <c r="K12" s="68">
        <v>0</v>
      </c>
      <c r="L12" s="20">
        <v>0</v>
      </c>
      <c r="M12" s="117"/>
    </row>
    <row r="13" spans="9:13" x14ac:dyDescent="0.25">
      <c r="I13" s="116"/>
      <c r="J13" s="18">
        <v>0</v>
      </c>
      <c r="K13" s="68">
        <v>0</v>
      </c>
      <c r="L13" s="20">
        <v>0</v>
      </c>
      <c r="M13" s="117"/>
    </row>
    <row r="14" spans="9:13" x14ac:dyDescent="0.25">
      <c r="I14" s="116"/>
      <c r="J14" s="18">
        <v>8</v>
      </c>
      <c r="K14" s="68">
        <v>0</v>
      </c>
      <c r="L14" s="20">
        <v>0</v>
      </c>
      <c r="M14" s="117"/>
    </row>
    <row r="15" spans="9:13" x14ac:dyDescent="0.25">
      <c r="I15" s="116"/>
      <c r="J15" s="19">
        <v>6</v>
      </c>
      <c r="K15" s="68">
        <v>0</v>
      </c>
      <c r="L15" s="20">
        <v>0</v>
      </c>
      <c r="M15" s="117"/>
    </row>
    <row r="16" spans="9:13" x14ac:dyDescent="0.25">
      <c r="I16" s="116"/>
      <c r="J16" s="20">
        <v>4</v>
      </c>
      <c r="K16" s="68">
        <v>23500000</v>
      </c>
      <c r="L16" s="20">
        <v>1.3229609961000002</v>
      </c>
      <c r="M16" s="117"/>
    </row>
    <row r="17" spans="9:13" x14ac:dyDescent="0.25">
      <c r="I17" s="116"/>
      <c r="J17" s="18">
        <v>2</v>
      </c>
      <c r="K17" s="68">
        <v>40264000</v>
      </c>
      <c r="L17" s="20">
        <v>0.83145653510000006</v>
      </c>
      <c r="M17" s="117"/>
    </row>
    <row r="18" spans="9:13" x14ac:dyDescent="0.25">
      <c r="I18" s="116"/>
      <c r="J18" s="18">
        <v>1</v>
      </c>
      <c r="K18" s="68">
        <v>0</v>
      </c>
      <c r="L18" s="20">
        <v>0</v>
      </c>
      <c r="M18" s="117"/>
    </row>
    <row r="19" spans="9:13" x14ac:dyDescent="0.25">
      <c r="I19" s="116"/>
      <c r="J19" s="18" t="s">
        <v>29</v>
      </c>
      <c r="K19" s="68">
        <v>61092000</v>
      </c>
      <c r="L19" s="20">
        <v>0.52257301099999998</v>
      </c>
      <c r="M19" s="117"/>
    </row>
    <row r="20" spans="9:13" x14ac:dyDescent="0.25">
      <c r="I20" s="116"/>
      <c r="J20" s="18" t="s">
        <v>30</v>
      </c>
      <c r="K20" s="68">
        <v>73538000</v>
      </c>
      <c r="L20" s="20">
        <v>0.41501369090000007</v>
      </c>
      <c r="M20" s="117"/>
    </row>
    <row r="21" spans="9:13" x14ac:dyDescent="0.25">
      <c r="I21" s="116"/>
      <c r="J21" s="18" t="s">
        <v>31</v>
      </c>
      <c r="K21" s="68">
        <v>87508000</v>
      </c>
      <c r="L21" s="20">
        <v>0.32914021869999999</v>
      </c>
      <c r="M21" s="117"/>
    </row>
    <row r="22" spans="9:13" x14ac:dyDescent="0.25">
      <c r="I22" s="116"/>
      <c r="J22" s="18" t="s">
        <v>32</v>
      </c>
      <c r="K22" s="68">
        <v>103002000</v>
      </c>
      <c r="L22" s="72">
        <v>0.2609136829</v>
      </c>
      <c r="M22" s="117"/>
    </row>
    <row r="23" spans="9:13" x14ac:dyDescent="0.25">
      <c r="I23" s="116"/>
      <c r="J23" s="18">
        <v>250</v>
      </c>
      <c r="K23" s="68">
        <v>0</v>
      </c>
      <c r="L23" s="72">
        <v>0</v>
      </c>
      <c r="M23" s="117"/>
    </row>
    <row r="24" spans="9:13" x14ac:dyDescent="0.25">
      <c r="I24" s="116"/>
      <c r="J24" s="18">
        <v>266</v>
      </c>
      <c r="K24" s="68">
        <v>123068000</v>
      </c>
      <c r="L24" s="72">
        <v>0.2090292044</v>
      </c>
      <c r="M24" s="117"/>
    </row>
    <row r="25" spans="9:13" x14ac:dyDescent="0.25">
      <c r="I25" s="116"/>
      <c r="J25" s="18">
        <v>336</v>
      </c>
      <c r="K25" s="68">
        <v>142880000</v>
      </c>
      <c r="L25" s="72">
        <v>0.16596819410000002</v>
      </c>
      <c r="M25" s="117"/>
    </row>
    <row r="26" spans="9:13" x14ac:dyDescent="0.25">
      <c r="I26" s="116"/>
      <c r="J26" s="18">
        <v>350</v>
      </c>
      <c r="K26" s="113">
        <v>0</v>
      </c>
      <c r="L26" s="72">
        <v>0</v>
      </c>
      <c r="M26" s="117"/>
    </row>
    <row r="27" spans="9:13" x14ac:dyDescent="0.25">
      <c r="I27" s="116"/>
      <c r="J27" s="19">
        <v>477</v>
      </c>
      <c r="K27" s="114">
        <v>177932000</v>
      </c>
      <c r="L27" s="73">
        <v>0.11700415930000001</v>
      </c>
      <c r="M27" s="117"/>
    </row>
    <row r="28" spans="9:13" x14ac:dyDescent="0.25">
      <c r="I28" s="116"/>
      <c r="J28" s="18">
        <v>500</v>
      </c>
      <c r="K28" s="113">
        <v>0</v>
      </c>
      <c r="L28" s="72">
        <v>0</v>
      </c>
      <c r="M28" s="117"/>
    </row>
    <row r="29" spans="9:13" x14ac:dyDescent="0.25">
      <c r="I29" s="116"/>
      <c r="J29" s="19">
        <v>795</v>
      </c>
      <c r="K29" s="114">
        <v>241432000</v>
      </c>
      <c r="L29" s="73">
        <v>7.01527859E-2</v>
      </c>
      <c r="M29" s="117"/>
    </row>
    <row r="30" spans="9:13" x14ac:dyDescent="0.25">
      <c r="I30" s="116"/>
      <c r="J30" s="18">
        <v>1000</v>
      </c>
      <c r="K30" s="67">
        <v>0</v>
      </c>
      <c r="L30" s="72">
        <v>0</v>
      </c>
      <c r="M30" s="117"/>
    </row>
    <row r="31" spans="9:13" ht="4.5" customHeight="1" x14ac:dyDescent="0.25">
      <c r="I31" s="116"/>
      <c r="J31" s="117"/>
      <c r="K31" s="117"/>
      <c r="L31" s="117"/>
      <c r="M31" s="117"/>
    </row>
    <row r="32" spans="9:13" s="35" customFormat="1" x14ac:dyDescent="0.25"/>
    <row r="33" s="35" customFormat="1" x14ac:dyDescent="0.25"/>
    <row r="34" s="35" customFormat="1" x14ac:dyDescent="0.25"/>
    <row r="35" s="35" customFormat="1" x14ac:dyDescent="0.25"/>
    <row r="36" s="35" customFormat="1" x14ac:dyDescent="0.25"/>
    <row r="37" s="35" customFormat="1" x14ac:dyDescent="0.25"/>
    <row r="38" s="35" customFormat="1" x14ac:dyDescent="0.25"/>
    <row r="39" s="35" customFormat="1" x14ac:dyDescent="0.25"/>
    <row r="40" s="35" customFormat="1" x14ac:dyDescent="0.25"/>
    <row r="41" s="35" customFormat="1" x14ac:dyDescent="0.25"/>
    <row r="42" s="35" customFormat="1" x14ac:dyDescent="0.25"/>
    <row r="43" s="35" customFormat="1" x14ac:dyDescent="0.25"/>
    <row r="44" s="35" customFormat="1" x14ac:dyDescent="0.25"/>
    <row r="45" s="35" customFormat="1" x14ac:dyDescent="0.25"/>
    <row r="46" s="35" customFormat="1" x14ac:dyDescent="0.25"/>
    <row r="47" s="35" customFormat="1" x14ac:dyDescent="0.25"/>
    <row r="48" s="35" customFormat="1" x14ac:dyDescent="0.25"/>
    <row r="49" s="35" customFormat="1" x14ac:dyDescent="0.25"/>
    <row r="50" s="35" customFormat="1" x14ac:dyDescent="0.25"/>
    <row r="51" s="35" customFormat="1" x14ac:dyDescent="0.25"/>
    <row r="52" s="35" customFormat="1" x14ac:dyDescent="0.25"/>
    <row r="53" s="35" customFormat="1" x14ac:dyDescent="0.25"/>
    <row r="54" s="35" customFormat="1" x14ac:dyDescent="0.25"/>
    <row r="55" s="35" customFormat="1" x14ac:dyDescent="0.25"/>
    <row r="56" s="35" customFormat="1" x14ac:dyDescent="0.25"/>
    <row r="57" s="35" customFormat="1" x14ac:dyDescent="0.25"/>
    <row r="58" s="35" customFormat="1" x14ac:dyDescent="0.25"/>
    <row r="59" s="35" customFormat="1" x14ac:dyDescent="0.25"/>
    <row r="60" s="35" customFormat="1" x14ac:dyDescent="0.25"/>
    <row r="61" s="35" customFormat="1" x14ac:dyDescent="0.25"/>
    <row r="62" s="35" customFormat="1" x14ac:dyDescent="0.25"/>
    <row r="63" s="35" customFormat="1" x14ac:dyDescent="0.25"/>
    <row r="64" s="35" customFormat="1" x14ac:dyDescent="0.25"/>
    <row r="65" s="35" customFormat="1" x14ac:dyDescent="0.25"/>
    <row r="66" s="35" customFormat="1" x14ac:dyDescent="0.25"/>
    <row r="67" s="35" customFormat="1" x14ac:dyDescent="0.25"/>
    <row r="68" s="35" customFormat="1" x14ac:dyDescent="0.25"/>
    <row r="69" s="35" customFormat="1" x14ac:dyDescent="0.25"/>
    <row r="70" s="35" customFormat="1" x14ac:dyDescent="0.25"/>
    <row r="71" s="35" customFormat="1" x14ac:dyDescent="0.25"/>
    <row r="72" s="35" customFormat="1" x14ac:dyDescent="0.25"/>
    <row r="73" s="35" customFormat="1" x14ac:dyDescent="0.25"/>
    <row r="74" s="35" customFormat="1" x14ac:dyDescent="0.25"/>
    <row r="75" s="35" customFormat="1" x14ac:dyDescent="0.25"/>
    <row r="76" s="35" customFormat="1" x14ac:dyDescent="0.25"/>
    <row r="77" s="35" customFormat="1" x14ac:dyDescent="0.25"/>
    <row r="78" s="35" customFormat="1" x14ac:dyDescent="0.25"/>
    <row r="79" s="35" customFormat="1" x14ac:dyDescent="0.25"/>
    <row r="80" s="35" customFormat="1" x14ac:dyDescent="0.25"/>
    <row r="81" s="35" customFormat="1" x14ac:dyDescent="0.25"/>
    <row r="82" s="35" customFormat="1" x14ac:dyDescent="0.25"/>
    <row r="83" s="35" customFormat="1" x14ac:dyDescent="0.25"/>
    <row r="84" s="35" customFormat="1" x14ac:dyDescent="0.25"/>
    <row r="85" s="35" customFormat="1" x14ac:dyDescent="0.25"/>
    <row r="86" s="35" customFormat="1" x14ac:dyDescent="0.25"/>
    <row r="87" s="35" customFormat="1" x14ac:dyDescent="0.25"/>
    <row r="88" s="35" customFormat="1" x14ac:dyDescent="0.25"/>
    <row r="89" s="35" customFormat="1" x14ac:dyDescent="0.25"/>
    <row r="90" s="35" customFormat="1" x14ac:dyDescent="0.25"/>
    <row r="91" s="35" customFormat="1" x14ac:dyDescent="0.25"/>
    <row r="92" s="35" customFormat="1" x14ac:dyDescent="0.25"/>
    <row r="93" s="35" customFormat="1" x14ac:dyDescent="0.25"/>
    <row r="94" s="35" customFormat="1" x14ac:dyDescent="0.25"/>
    <row r="95" s="35" customFormat="1" x14ac:dyDescent="0.25"/>
    <row r="96" s="35" customFormat="1" x14ac:dyDescent="0.25"/>
    <row r="97" s="35" customFormat="1" x14ac:dyDescent="0.25"/>
    <row r="98" s="35" customFormat="1" x14ac:dyDescent="0.25"/>
    <row r="99" s="35" customFormat="1" x14ac:dyDescent="0.25"/>
    <row r="100" s="35" customFormat="1" x14ac:dyDescent="0.25"/>
    <row r="101" s="35" customFormat="1" x14ac:dyDescent="0.25"/>
    <row r="102" s="35" customFormat="1" x14ac:dyDescent="0.25"/>
    <row r="103" s="35" customFormat="1" x14ac:dyDescent="0.25"/>
    <row r="104" s="35" customFormat="1" x14ac:dyDescent="0.25"/>
    <row r="105" s="35" customFormat="1" x14ac:dyDescent="0.25"/>
    <row r="106" s="35" customFormat="1" x14ac:dyDescent="0.25"/>
    <row r="107" s="35" customFormat="1" x14ac:dyDescent="0.25"/>
    <row r="108" s="35" customFormat="1" x14ac:dyDescent="0.25"/>
    <row r="109" s="35" customFormat="1" x14ac:dyDescent="0.25"/>
    <row r="110" s="35" customFormat="1" x14ac:dyDescent="0.25"/>
    <row r="111" s="35" customFormat="1" x14ac:dyDescent="0.25"/>
    <row r="112" s="35" customFormat="1" x14ac:dyDescent="0.25"/>
    <row r="113" s="35" customFormat="1" x14ac:dyDescent="0.25"/>
    <row r="114" s="35" customFormat="1" x14ac:dyDescent="0.25"/>
    <row r="115" s="35" customFormat="1" x14ac:dyDescent="0.25"/>
    <row r="116" s="35" customFormat="1" x14ac:dyDescent="0.25"/>
    <row r="117" s="35" customFormat="1" x14ac:dyDescent="0.25"/>
    <row r="118" s="35" customFormat="1" x14ac:dyDescent="0.25"/>
    <row r="119" s="35" customFormat="1" x14ac:dyDescent="0.25"/>
    <row r="120" s="35" customFormat="1" x14ac:dyDescent="0.25"/>
    <row r="121" s="35" customFormat="1" x14ac:dyDescent="0.25"/>
    <row r="122" s="35" customFormat="1" x14ac:dyDescent="0.25"/>
    <row r="123" s="35" customFormat="1" x14ac:dyDescent="0.25"/>
    <row r="124" s="35" customFormat="1" x14ac:dyDescent="0.25"/>
    <row r="125" s="35" customFormat="1" x14ac:dyDescent="0.25"/>
    <row r="126" s="35" customFormat="1" x14ac:dyDescent="0.25"/>
    <row r="127" s="35" customFormat="1" x14ac:dyDescent="0.25"/>
    <row r="128" s="35" customFormat="1" x14ac:dyDescent="0.25"/>
    <row r="129" s="35" customFormat="1" x14ac:dyDescent="0.25"/>
    <row r="130" s="35" customFormat="1" x14ac:dyDescent="0.25"/>
    <row r="131" s="35" customFormat="1" x14ac:dyDescent="0.25"/>
    <row r="132" s="35" customFormat="1" x14ac:dyDescent="0.25"/>
    <row r="133" s="35" customFormat="1" x14ac:dyDescent="0.25"/>
    <row r="134" s="35" customFormat="1" x14ac:dyDescent="0.25"/>
    <row r="135" s="35" customFormat="1" x14ac:dyDescent="0.25"/>
    <row r="136" s="35" customFormat="1" x14ac:dyDescent="0.25"/>
    <row r="137" s="35" customFormat="1" x14ac:dyDescent="0.25"/>
    <row r="138" s="35" customFormat="1" x14ac:dyDescent="0.25"/>
    <row r="139" s="35" customFormat="1" x14ac:dyDescent="0.25"/>
    <row r="140" s="35" customFormat="1" x14ac:dyDescent="0.25"/>
    <row r="141" s="35" customFormat="1" x14ac:dyDescent="0.25"/>
    <row r="142" s="35" customFormat="1" x14ac:dyDescent="0.25"/>
    <row r="143" s="35" customFormat="1" x14ac:dyDescent="0.25"/>
    <row r="144" s="35" customFormat="1" x14ac:dyDescent="0.25"/>
    <row r="145" s="35" customFormat="1" x14ac:dyDescent="0.25"/>
    <row r="146" s="35" customFormat="1" x14ac:dyDescent="0.25"/>
    <row r="147" s="35" customFormat="1" x14ac:dyDescent="0.25"/>
    <row r="148" s="35" customFormat="1" x14ac:dyDescent="0.25"/>
    <row r="149" s="35" customFormat="1" x14ac:dyDescent="0.25"/>
    <row r="150" s="35" customFormat="1" x14ac:dyDescent="0.25"/>
    <row r="151" s="35" customFormat="1" x14ac:dyDescent="0.25"/>
    <row r="152" s="35" customFormat="1" x14ac:dyDescent="0.25"/>
    <row r="153" s="35" customFormat="1" x14ac:dyDescent="0.25"/>
    <row r="154" s="35" customFormat="1" x14ac:dyDescent="0.25"/>
    <row r="155" s="35" customFormat="1" x14ac:dyDescent="0.25"/>
    <row r="156" s="35" customFormat="1" x14ac:dyDescent="0.25"/>
    <row r="157" s="35" customFormat="1" x14ac:dyDescent="0.25"/>
    <row r="158" s="35" customFormat="1" x14ac:dyDescent="0.25"/>
    <row r="159" s="35" customFormat="1" x14ac:dyDescent="0.25"/>
    <row r="160" s="35" customFormat="1" x14ac:dyDescent="0.25"/>
    <row r="161" s="35" customFormat="1" x14ac:dyDescent="0.25"/>
    <row r="162" s="35" customFormat="1" x14ac:dyDescent="0.25"/>
    <row r="163" s="35" customFormat="1" x14ac:dyDescent="0.25"/>
    <row r="164" s="35" customFormat="1" x14ac:dyDescent="0.25"/>
    <row r="165" s="35" customFormat="1" x14ac:dyDescent="0.25"/>
    <row r="166" s="35" customFormat="1" x14ac:dyDescent="0.25"/>
    <row r="167" s="35" customFormat="1" x14ac:dyDescent="0.25"/>
    <row r="168" s="35" customFormat="1" x14ac:dyDescent="0.25"/>
    <row r="169" s="35" customFormat="1" x14ac:dyDescent="0.25"/>
    <row r="170" s="35" customFormat="1" x14ac:dyDescent="0.25"/>
    <row r="171" s="35" customFormat="1" x14ac:dyDescent="0.25"/>
    <row r="172" s="35" customFormat="1" x14ac:dyDescent="0.25"/>
    <row r="173" s="35" customFormat="1" x14ac:dyDescent="0.25"/>
    <row r="174" s="35" customFormat="1" x14ac:dyDescent="0.25"/>
    <row r="175" s="35" customFormat="1" x14ac:dyDescent="0.25"/>
    <row r="176" s="35" customFormat="1" x14ac:dyDescent="0.25"/>
    <row r="177" s="35" customFormat="1" x14ac:dyDescent="0.25"/>
    <row r="178" s="35" customFormat="1" x14ac:dyDescent="0.25"/>
    <row r="179" s="35" customFormat="1" x14ac:dyDescent="0.25"/>
    <row r="180" s="35" customFormat="1" x14ac:dyDescent="0.25"/>
    <row r="181" s="35" customFormat="1" x14ac:dyDescent="0.25"/>
    <row r="182" s="35" customFormat="1" x14ac:dyDescent="0.25"/>
    <row r="183" s="35" customFormat="1" x14ac:dyDescent="0.25"/>
    <row r="184" s="35" customFormat="1" x14ac:dyDescent="0.25"/>
    <row r="185" s="35" customFormat="1" x14ac:dyDescent="0.25"/>
    <row r="186" s="35" customFormat="1" x14ac:dyDescent="0.25"/>
    <row r="187" s="35" customFormat="1" x14ac:dyDescent="0.25"/>
    <row r="188" s="35" customFormat="1" x14ac:dyDescent="0.25"/>
    <row r="189" s="35" customFormat="1" x14ac:dyDescent="0.25"/>
    <row r="190" s="35" customFormat="1" x14ac:dyDescent="0.25"/>
    <row r="191" s="35" customFormat="1" x14ac:dyDescent="0.25"/>
    <row r="192" s="35" customFormat="1" x14ac:dyDescent="0.25"/>
    <row r="193" s="35" customFormat="1" x14ac:dyDescent="0.25"/>
    <row r="194" s="35" customFormat="1" x14ac:dyDescent="0.25"/>
    <row r="195" s="35" customFormat="1" x14ac:dyDescent="0.25"/>
    <row r="196" s="35" customFormat="1" x14ac:dyDescent="0.25"/>
    <row r="197" s="35" customFormat="1" x14ac:dyDescent="0.25"/>
    <row r="198" s="35" customFormat="1" x14ac:dyDescent="0.25"/>
    <row r="199" s="35" customFormat="1" x14ac:dyDescent="0.25"/>
    <row r="200" s="35" customFormat="1" x14ac:dyDescent="0.25"/>
    <row r="201" s="35" customFormat="1" x14ac:dyDescent="0.25"/>
    <row r="202" s="35" customFormat="1" x14ac:dyDescent="0.25"/>
    <row r="203" s="35" customFormat="1" x14ac:dyDescent="0.25"/>
    <row r="204" s="35" customFormat="1" x14ac:dyDescent="0.25"/>
    <row r="205" s="35" customFormat="1" x14ac:dyDescent="0.25"/>
    <row r="206" s="35" customFormat="1" x14ac:dyDescent="0.25"/>
    <row r="207" s="35" customFormat="1" x14ac:dyDescent="0.25"/>
    <row r="208" s="35" customFormat="1" x14ac:dyDescent="0.25"/>
    <row r="209" s="35" customFormat="1" x14ac:dyDescent="0.25"/>
    <row r="210" s="35" customFormat="1" x14ac:dyDescent="0.25"/>
    <row r="211" s="35" customFormat="1" x14ac:dyDescent="0.25"/>
    <row r="212" s="35" customFormat="1" x14ac:dyDescent="0.25"/>
    <row r="213" s="35" customFormat="1" x14ac:dyDescent="0.25"/>
    <row r="214" s="35" customFormat="1" x14ac:dyDescent="0.25"/>
    <row r="215" s="35" customFormat="1" x14ac:dyDescent="0.25"/>
    <row r="216" s="35" customFormat="1" x14ac:dyDescent="0.25"/>
    <row r="217" s="35" customFormat="1" x14ac:dyDescent="0.25"/>
    <row r="218" s="35" customFormat="1" x14ac:dyDescent="0.25"/>
    <row r="219" s="35" customFormat="1" x14ac:dyDescent="0.25"/>
    <row r="220" s="35" customFormat="1" x14ac:dyDescent="0.25"/>
    <row r="221" s="35" customFormat="1" x14ac:dyDescent="0.25"/>
    <row r="222" s="35" customFormat="1" x14ac:dyDescent="0.25"/>
    <row r="223" s="35" customFormat="1" x14ac:dyDescent="0.25"/>
    <row r="224" s="35" customFormat="1" x14ac:dyDescent="0.25"/>
    <row r="225" s="35" customFormat="1" x14ac:dyDescent="0.25"/>
    <row r="226" s="35" customFormat="1" x14ac:dyDescent="0.25"/>
    <row r="227" s="35" customFormat="1" x14ac:dyDescent="0.25"/>
    <row r="228" s="35" customFormat="1" x14ac:dyDescent="0.25"/>
    <row r="229" s="35" customFormat="1" x14ac:dyDescent="0.25"/>
    <row r="230" s="35" customFormat="1" x14ac:dyDescent="0.25"/>
    <row r="231" s="35" customFormat="1" x14ac:dyDescent="0.25"/>
    <row r="232" s="35" customFormat="1" x14ac:dyDescent="0.25"/>
    <row r="233" s="35" customFormat="1" x14ac:dyDescent="0.25"/>
    <row r="234" s="35" customFormat="1" x14ac:dyDescent="0.25"/>
    <row r="235" s="35" customFormat="1" x14ac:dyDescent="0.25"/>
    <row r="236" s="35" customFormat="1" x14ac:dyDescent="0.25"/>
    <row r="237" s="35" customFormat="1" x14ac:dyDescent="0.25"/>
    <row r="238" s="35" customFormat="1" x14ac:dyDescent="0.25"/>
    <row r="239" s="35" customFormat="1" x14ac:dyDescent="0.25"/>
    <row r="240" s="35" customFormat="1" x14ac:dyDescent="0.25"/>
    <row r="241" s="35" customFormat="1" x14ac:dyDescent="0.25"/>
    <row r="242" s="35" customFormat="1" x14ac:dyDescent="0.25"/>
    <row r="243" s="35" customFormat="1" x14ac:dyDescent="0.25"/>
    <row r="244" s="35" customFormat="1" x14ac:dyDescent="0.25"/>
    <row r="245" s="35" customFormat="1" x14ac:dyDescent="0.25"/>
    <row r="246" s="35" customFormat="1" x14ac:dyDescent="0.25"/>
    <row r="247" s="35" customFormat="1" x14ac:dyDescent="0.25"/>
    <row r="248" s="35" customFormat="1" x14ac:dyDescent="0.25"/>
    <row r="249" s="35" customFormat="1" x14ac:dyDescent="0.25"/>
    <row r="250" s="35" customFormat="1" x14ac:dyDescent="0.25"/>
    <row r="251" s="35" customFormat="1" x14ac:dyDescent="0.25"/>
    <row r="252" s="35" customFormat="1" x14ac:dyDescent="0.25"/>
    <row r="253" s="35" customFormat="1" x14ac:dyDescent="0.25"/>
    <row r="254" s="35" customFormat="1" x14ac:dyDescent="0.25"/>
    <row r="255" s="35" customFormat="1" x14ac:dyDescent="0.25"/>
    <row r="256" s="35" customFormat="1" x14ac:dyDescent="0.25"/>
    <row r="257" s="35" customFormat="1" x14ac:dyDescent="0.25"/>
    <row r="258" s="35" customFormat="1" x14ac:dyDescent="0.25"/>
    <row r="259" s="35" customFormat="1" x14ac:dyDescent="0.25"/>
    <row r="260" s="35" customFormat="1" x14ac:dyDescent="0.25"/>
    <row r="261" s="35" customFormat="1" x14ac:dyDescent="0.25"/>
    <row r="262" s="35" customFormat="1" x14ac:dyDescent="0.25"/>
    <row r="263" s="35" customFormat="1" x14ac:dyDescent="0.25"/>
    <row r="264" s="35" customFormat="1" x14ac:dyDescent="0.25"/>
    <row r="265" s="35" customFormat="1" x14ac:dyDescent="0.25"/>
    <row r="266" s="35" customFormat="1" x14ac:dyDescent="0.25"/>
    <row r="267" s="35" customFormat="1" x14ac:dyDescent="0.25"/>
    <row r="268" s="35" customFormat="1" x14ac:dyDescent="0.25"/>
    <row r="269" s="35" customFormat="1" x14ac:dyDescent="0.25"/>
    <row r="270" s="35" customFormat="1" x14ac:dyDescent="0.25"/>
    <row r="271" s="35" customFormat="1" x14ac:dyDescent="0.25"/>
    <row r="272" s="35" customFormat="1" x14ac:dyDescent="0.25"/>
    <row r="273" s="35" customFormat="1" x14ac:dyDescent="0.25"/>
    <row r="274" s="35" customFormat="1" x14ac:dyDescent="0.25"/>
    <row r="275" s="35" customFormat="1" x14ac:dyDescent="0.25"/>
    <row r="276" s="35" customFormat="1" x14ac:dyDescent="0.25"/>
    <row r="277" s="35" customFormat="1" x14ac:dyDescent="0.25"/>
    <row r="278" s="35" customFormat="1" x14ac:dyDescent="0.25"/>
    <row r="279" s="35" customFormat="1" x14ac:dyDescent="0.25"/>
    <row r="280" s="35" customFormat="1" x14ac:dyDescent="0.25"/>
    <row r="281" s="35" customFormat="1" x14ac:dyDescent="0.25"/>
    <row r="282" s="35" customFormat="1" x14ac:dyDescent="0.25"/>
    <row r="283" s="35" customFormat="1" x14ac:dyDescent="0.25"/>
    <row r="284" s="35" customFormat="1" x14ac:dyDescent="0.25"/>
    <row r="285" s="35" customFormat="1" x14ac:dyDescent="0.25"/>
    <row r="286" s="35" customFormat="1" x14ac:dyDescent="0.25"/>
    <row r="287" s="35" customFormat="1" x14ac:dyDescent="0.25"/>
    <row r="288" s="35" customFormat="1" x14ac:dyDescent="0.25"/>
    <row r="289" s="35" customFormat="1" x14ac:dyDescent="0.25"/>
    <row r="290" s="35" customFormat="1" x14ac:dyDescent="0.25"/>
    <row r="291" s="35" customFormat="1" x14ac:dyDescent="0.25"/>
    <row r="292" s="35" customFormat="1" x14ac:dyDescent="0.25"/>
    <row r="293" s="35" customFormat="1" x14ac:dyDescent="0.25"/>
    <row r="294" s="35" customFormat="1" x14ac:dyDescent="0.25"/>
    <row r="295" s="35" customFormat="1" x14ac:dyDescent="0.25"/>
    <row r="296" s="35" customFormat="1" x14ac:dyDescent="0.25"/>
    <row r="297" s="35" customFormat="1" x14ac:dyDescent="0.25"/>
    <row r="298" s="35" customFormat="1" x14ac:dyDescent="0.25"/>
    <row r="299" s="35" customFormat="1" x14ac:dyDescent="0.25"/>
    <row r="300" s="35" customFormat="1" x14ac:dyDescent="0.25"/>
    <row r="301" s="35" customFormat="1" x14ac:dyDescent="0.25"/>
    <row r="302" s="35" customFormat="1" x14ac:dyDescent="0.25"/>
    <row r="303" s="35" customFormat="1" x14ac:dyDescent="0.25"/>
    <row r="304" s="35" customFormat="1" x14ac:dyDescent="0.25"/>
    <row r="305" s="35" customFormat="1" x14ac:dyDescent="0.25"/>
    <row r="306" s="35" customFormat="1" x14ac:dyDescent="0.25"/>
    <row r="307" s="35" customFormat="1" x14ac:dyDescent="0.25"/>
    <row r="308" s="35" customFormat="1" x14ac:dyDescent="0.25"/>
    <row r="309" s="35" customFormat="1" x14ac:dyDescent="0.25"/>
    <row r="310" s="35" customFormat="1" x14ac:dyDescent="0.25"/>
    <row r="311" s="35" customFormat="1" x14ac:dyDescent="0.25"/>
    <row r="312" s="35" customFormat="1" x14ac:dyDescent="0.25"/>
    <row r="313" s="35" customFormat="1" x14ac:dyDescent="0.25"/>
    <row r="314" s="35" customFormat="1" x14ac:dyDescent="0.25"/>
    <row r="315" s="35" customFormat="1" x14ac:dyDescent="0.25"/>
    <row r="316" s="35" customFormat="1" x14ac:dyDescent="0.25"/>
    <row r="317" s="35" customFormat="1" x14ac:dyDescent="0.25"/>
    <row r="318" s="35" customFormat="1" x14ac:dyDescent="0.25"/>
    <row r="319" s="35" customFormat="1" x14ac:dyDescent="0.25"/>
    <row r="320" s="35" customFormat="1" x14ac:dyDescent="0.25"/>
    <row r="321" s="35" customFormat="1" x14ac:dyDescent="0.25"/>
    <row r="322" s="35" customFormat="1" x14ac:dyDescent="0.25"/>
    <row r="323" s="35" customFormat="1" x14ac:dyDescent="0.25"/>
    <row r="324" s="35" customFormat="1" x14ac:dyDescent="0.25"/>
    <row r="325" s="35" customFormat="1" x14ac:dyDescent="0.25"/>
    <row r="326" s="35" customFormat="1" x14ac:dyDescent="0.25"/>
    <row r="327" s="35" customFormat="1" x14ac:dyDescent="0.25"/>
    <row r="328" s="35" customFormat="1" x14ac:dyDescent="0.25"/>
    <row r="329" s="35" customFormat="1" x14ac:dyDescent="0.25"/>
    <row r="330" s="35" customFormat="1" x14ac:dyDescent="0.25"/>
    <row r="331" s="35" customFormat="1" x14ac:dyDescent="0.25"/>
    <row r="332" s="35" customFormat="1" x14ac:dyDescent="0.25"/>
    <row r="333" s="35" customFormat="1" x14ac:dyDescent="0.25"/>
    <row r="334" s="35" customFormat="1" x14ac:dyDescent="0.25"/>
    <row r="335" s="35" customFormat="1" x14ac:dyDescent="0.25"/>
    <row r="336" s="35" customFormat="1" x14ac:dyDescent="0.25"/>
    <row r="337" s="35" customFormat="1" x14ac:dyDescent="0.25"/>
    <row r="338" s="35" customFormat="1" x14ac:dyDescent="0.25"/>
    <row r="339" s="35" customFormat="1" x14ac:dyDescent="0.25"/>
    <row r="340" s="35" customFormat="1" x14ac:dyDescent="0.25"/>
    <row r="341" s="35" customFormat="1" x14ac:dyDescent="0.25"/>
    <row r="342" s="35" customFormat="1" x14ac:dyDescent="0.25"/>
    <row r="343" s="35" customFormat="1" x14ac:dyDescent="0.25"/>
    <row r="344" s="35" customFormat="1" x14ac:dyDescent="0.25"/>
    <row r="345" s="35" customFormat="1" x14ac:dyDescent="0.25"/>
    <row r="346" s="35" customFormat="1" x14ac:dyDescent="0.25"/>
    <row r="347" s="35" customFormat="1" x14ac:dyDescent="0.25"/>
    <row r="348" s="35" customFormat="1" x14ac:dyDescent="0.25"/>
    <row r="349" s="35" customFormat="1" x14ac:dyDescent="0.25"/>
    <row r="350" s="35" customFormat="1" x14ac:dyDescent="0.25"/>
    <row r="351" s="35" customFormat="1" x14ac:dyDescent="0.25"/>
    <row r="352" s="35" customFormat="1" x14ac:dyDescent="0.25"/>
    <row r="353" s="35" customFormat="1" x14ac:dyDescent="0.25"/>
    <row r="354" s="35" customFormat="1" x14ac:dyDescent="0.25"/>
    <row r="355" s="35" customFormat="1" x14ac:dyDescent="0.25"/>
    <row r="356" s="35" customFormat="1" x14ac:dyDescent="0.25"/>
    <row r="357" s="35" customFormat="1" x14ac:dyDescent="0.25"/>
    <row r="358" s="35" customFormat="1" x14ac:dyDescent="0.25"/>
    <row r="359" s="35" customFormat="1" x14ac:dyDescent="0.25"/>
    <row r="360" s="35" customFormat="1" x14ac:dyDescent="0.25"/>
    <row r="361" s="35" customFormat="1" x14ac:dyDescent="0.25"/>
    <row r="362" s="35" customFormat="1" x14ac:dyDescent="0.25"/>
    <row r="363" s="35" customFormat="1" x14ac:dyDescent="0.25"/>
    <row r="364" s="35" customFormat="1" x14ac:dyDescent="0.25"/>
    <row r="365" s="35" customFormat="1" x14ac:dyDescent="0.25"/>
    <row r="366" s="35" customFormat="1" x14ac:dyDescent="0.25"/>
    <row r="367" s="35" customFormat="1" x14ac:dyDescent="0.25"/>
    <row r="368" s="35" customFormat="1" x14ac:dyDescent="0.25"/>
    <row r="369" s="35" customFormat="1" x14ac:dyDescent="0.25"/>
    <row r="370" s="35" customFormat="1" x14ac:dyDescent="0.25"/>
    <row r="371" s="35" customFormat="1" x14ac:dyDescent="0.25"/>
    <row r="372" s="35" customFormat="1" x14ac:dyDescent="0.25"/>
    <row r="373" s="35" customFormat="1" x14ac:dyDescent="0.25"/>
    <row r="374" s="35" customFormat="1" x14ac:dyDescent="0.25"/>
    <row r="375" s="35" customFormat="1" x14ac:dyDescent="0.25"/>
    <row r="376" s="35" customFormat="1" x14ac:dyDescent="0.25"/>
    <row r="377" s="35" customFormat="1" x14ac:dyDescent="0.25"/>
    <row r="378" s="35" customFormat="1" x14ac:dyDescent="0.25"/>
    <row r="379" s="35" customFormat="1" x14ac:dyDescent="0.25"/>
    <row r="380" s="35" customFormat="1" x14ac:dyDescent="0.25"/>
    <row r="381" s="35" customFormat="1" x14ac:dyDescent="0.25"/>
    <row r="382" s="35" customFormat="1" x14ac:dyDescent="0.25"/>
    <row r="383" s="35" customFormat="1" x14ac:dyDescent="0.25"/>
    <row r="384" s="35" customFormat="1" x14ac:dyDescent="0.25"/>
    <row r="385" s="35" customFormat="1" x14ac:dyDescent="0.25"/>
    <row r="386" s="35" customFormat="1" x14ac:dyDescent="0.25"/>
    <row r="387" s="35" customFormat="1" x14ac:dyDescent="0.25"/>
    <row r="388" s="35" customFormat="1" x14ac:dyDescent="0.25"/>
    <row r="389" s="35" customFormat="1" x14ac:dyDescent="0.25"/>
    <row r="390" s="35" customFormat="1" x14ac:dyDescent="0.25"/>
    <row r="391" s="35" customFormat="1" x14ac:dyDescent="0.25"/>
    <row r="392" s="35" customFormat="1" x14ac:dyDescent="0.25"/>
    <row r="393" s="35" customFormat="1" x14ac:dyDescent="0.25"/>
    <row r="394" s="35" customFormat="1" x14ac:dyDescent="0.25"/>
    <row r="395" s="35" customFormat="1" x14ac:dyDescent="0.25"/>
    <row r="396" s="35" customFormat="1" x14ac:dyDescent="0.25"/>
    <row r="397" s="35" customFormat="1" x14ac:dyDescent="0.25"/>
    <row r="398" s="35" customFormat="1" x14ac:dyDescent="0.25"/>
    <row r="399" s="35" customFormat="1" x14ac:dyDescent="0.25"/>
    <row r="400" s="35" customFormat="1" x14ac:dyDescent="0.25"/>
    <row r="401" s="35" customFormat="1" x14ac:dyDescent="0.25"/>
    <row r="402" s="35" customFormat="1" x14ac:dyDescent="0.25"/>
    <row r="403" s="35" customFormat="1" x14ac:dyDescent="0.25"/>
    <row r="404" s="35" customFormat="1" x14ac:dyDescent="0.25"/>
    <row r="405" s="35" customFormat="1" x14ac:dyDescent="0.25"/>
    <row r="406" s="35" customFormat="1" x14ac:dyDescent="0.25"/>
    <row r="407" s="35" customFormat="1" x14ac:dyDescent="0.25"/>
    <row r="408" s="35" customFormat="1" x14ac:dyDescent="0.25"/>
    <row r="409" s="35" customFormat="1" x14ac:dyDescent="0.25"/>
    <row r="410" s="35" customFormat="1" x14ac:dyDescent="0.25"/>
    <row r="411" s="35" customFormat="1" x14ac:dyDescent="0.25"/>
    <row r="412" s="35" customFormat="1" x14ac:dyDescent="0.25"/>
    <row r="413" s="35" customFormat="1" x14ac:dyDescent="0.25"/>
    <row r="414" s="35" customFormat="1" x14ac:dyDescent="0.25"/>
    <row r="415" s="35" customFormat="1" x14ac:dyDescent="0.25"/>
    <row r="416" s="35" customFormat="1" x14ac:dyDescent="0.25"/>
    <row r="417" s="35" customFormat="1" x14ac:dyDescent="0.25"/>
    <row r="418" s="35" customFormat="1" x14ac:dyDescent="0.25"/>
    <row r="419" s="35" customFormat="1" x14ac:dyDescent="0.25"/>
    <row r="420" s="35" customFormat="1" x14ac:dyDescent="0.25"/>
    <row r="421" s="35" customFormat="1" x14ac:dyDescent="0.25"/>
    <row r="422" s="35" customFormat="1" x14ac:dyDescent="0.25"/>
    <row r="423" s="35" customFormat="1" x14ac:dyDescent="0.25"/>
    <row r="424" s="35" customFormat="1" x14ac:dyDescent="0.25"/>
    <row r="425" s="35" customFormat="1" x14ac:dyDescent="0.25"/>
    <row r="426" s="35" customFormat="1" x14ac:dyDescent="0.25"/>
    <row r="427" s="35" customFormat="1" x14ac:dyDescent="0.25"/>
    <row r="428" s="35" customFormat="1" x14ac:dyDescent="0.25"/>
    <row r="429" s="35" customFormat="1" x14ac:dyDescent="0.25"/>
    <row r="430" s="35" customFormat="1" x14ac:dyDescent="0.25"/>
    <row r="431" s="35" customFormat="1" x14ac:dyDescent="0.25"/>
    <row r="432" s="35" customFormat="1" x14ac:dyDescent="0.25"/>
    <row r="433" s="35" customFormat="1" x14ac:dyDescent="0.25"/>
    <row r="434" s="35" customFormat="1" x14ac:dyDescent="0.25"/>
    <row r="435" s="35" customFormat="1" x14ac:dyDescent="0.25"/>
    <row r="436" s="35" customFormat="1" x14ac:dyDescent="0.25"/>
    <row r="437" s="35" customFormat="1" x14ac:dyDescent="0.25"/>
    <row r="438" s="35" customFormat="1" x14ac:dyDescent="0.25"/>
    <row r="439" s="35" customFormat="1" x14ac:dyDescent="0.25"/>
    <row r="440" s="35" customFormat="1" x14ac:dyDescent="0.25"/>
    <row r="441" s="35" customFormat="1" x14ac:dyDescent="0.25"/>
    <row r="442" s="35" customFormat="1" x14ac:dyDescent="0.25"/>
    <row r="443" s="35" customFormat="1" x14ac:dyDescent="0.25"/>
    <row r="444" s="35" customFormat="1" x14ac:dyDescent="0.25"/>
    <row r="445" s="35" customFormat="1" x14ac:dyDescent="0.25"/>
    <row r="446" s="35" customFormat="1" x14ac:dyDescent="0.25"/>
    <row r="447" s="35" customFormat="1" x14ac:dyDescent="0.25"/>
    <row r="448" s="35" customFormat="1" x14ac:dyDescent="0.25"/>
    <row r="449" s="35" customFormat="1" x14ac:dyDescent="0.25"/>
    <row r="450" s="35" customFormat="1" x14ac:dyDescent="0.25"/>
    <row r="451" s="35" customFormat="1" x14ac:dyDescent="0.25"/>
    <row r="452" s="35" customFormat="1" x14ac:dyDescent="0.25"/>
    <row r="453" s="35" customFormat="1" x14ac:dyDescent="0.25"/>
    <row r="454" s="35" customFormat="1" x14ac:dyDescent="0.25"/>
    <row r="455" s="35" customFormat="1" x14ac:dyDescent="0.25"/>
    <row r="456" s="35" customFormat="1" x14ac:dyDescent="0.25"/>
    <row r="457" s="35" customFormat="1" x14ac:dyDescent="0.25"/>
    <row r="458" s="35" customFormat="1" x14ac:dyDescent="0.25"/>
    <row r="459" s="35" customFormat="1" x14ac:dyDescent="0.25"/>
    <row r="460" s="35" customFormat="1" x14ac:dyDescent="0.25"/>
    <row r="461" s="35" customFormat="1" x14ac:dyDescent="0.25"/>
    <row r="462" s="35" customFormat="1" x14ac:dyDescent="0.25"/>
    <row r="463" s="35" customFormat="1" x14ac:dyDescent="0.25"/>
    <row r="464" s="35" customFormat="1" x14ac:dyDescent="0.25"/>
    <row r="465" s="35" customFormat="1" x14ac:dyDescent="0.25"/>
    <row r="466" s="35" customFormat="1" x14ac:dyDescent="0.25"/>
    <row r="467" s="35" customFormat="1" x14ac:dyDescent="0.25"/>
    <row r="468" s="35" customFormat="1" x14ac:dyDescent="0.25"/>
    <row r="469" s="35" customFormat="1" x14ac:dyDescent="0.25"/>
    <row r="470" s="35" customFormat="1" x14ac:dyDescent="0.25"/>
    <row r="471" s="35" customFormat="1" x14ac:dyDescent="0.25"/>
    <row r="472" s="35" customFormat="1" x14ac:dyDescent="0.25"/>
    <row r="473" s="35" customFormat="1" x14ac:dyDescent="0.25"/>
    <row r="474" s="35" customFormat="1" x14ac:dyDescent="0.25"/>
    <row r="475" s="35" customFormat="1" x14ac:dyDescent="0.25"/>
    <row r="476" s="35" customFormat="1" x14ac:dyDescent="0.25"/>
    <row r="477" s="35" customFormat="1" x14ac:dyDescent="0.25"/>
    <row r="478" s="35" customFormat="1" x14ac:dyDescent="0.25"/>
    <row r="479" s="35" customFormat="1" x14ac:dyDescent="0.25"/>
    <row r="480" s="35" customFormat="1" x14ac:dyDescent="0.25"/>
    <row r="481" s="35" customFormat="1" x14ac:dyDescent="0.25"/>
    <row r="482" s="35" customFormat="1" x14ac:dyDescent="0.25"/>
    <row r="483" s="35" customFormat="1" x14ac:dyDescent="0.25"/>
    <row r="484" s="35" customFormat="1" x14ac:dyDescent="0.25"/>
    <row r="485" s="35" customFormat="1" x14ac:dyDescent="0.25"/>
    <row r="486" s="35" customFormat="1" x14ac:dyDescent="0.25"/>
    <row r="487" s="35" customFormat="1" x14ac:dyDescent="0.25"/>
    <row r="488" s="35" customFormat="1" x14ac:dyDescent="0.25"/>
    <row r="489" s="35" customFormat="1" x14ac:dyDescent="0.25"/>
    <row r="490" s="35" customFormat="1" x14ac:dyDescent="0.25"/>
    <row r="491" s="35" customFormat="1" x14ac:dyDescent="0.25"/>
    <row r="492" s="35" customFormat="1" x14ac:dyDescent="0.25"/>
    <row r="493" s="35" customFormat="1" x14ac:dyDescent="0.25"/>
    <row r="494" s="35" customFormat="1" x14ac:dyDescent="0.25"/>
    <row r="495" s="35" customFormat="1" x14ac:dyDescent="0.25"/>
    <row r="496" s="35" customFormat="1" x14ac:dyDescent="0.25"/>
    <row r="497" s="35" customFormat="1" x14ac:dyDescent="0.25"/>
    <row r="498" s="35" customFormat="1" x14ac:dyDescent="0.25"/>
    <row r="499" s="35" customFormat="1" x14ac:dyDescent="0.25"/>
    <row r="500" s="35" customFormat="1" x14ac:dyDescent="0.25"/>
    <row r="501" s="35" customFormat="1" x14ac:dyDescent="0.25"/>
    <row r="502" s="35" customFormat="1" x14ac:dyDescent="0.25"/>
    <row r="503" s="35" customFormat="1" x14ac:dyDescent="0.25"/>
    <row r="504" s="35" customFormat="1" x14ac:dyDescent="0.25"/>
    <row r="505" s="35" customFormat="1" x14ac:dyDescent="0.25"/>
    <row r="506" s="35" customFormat="1" x14ac:dyDescent="0.25"/>
    <row r="507" s="35" customFormat="1" x14ac:dyDescent="0.25"/>
    <row r="508" s="35" customFormat="1" x14ac:dyDescent="0.25"/>
    <row r="509" s="35" customFormat="1" x14ac:dyDescent="0.25"/>
    <row r="510" s="35" customFormat="1" x14ac:dyDescent="0.25"/>
    <row r="511" s="35" customFormat="1" x14ac:dyDescent="0.25"/>
    <row r="512" s="35" customFormat="1" x14ac:dyDescent="0.25"/>
    <row r="513" s="35" customFormat="1" x14ac:dyDescent="0.25"/>
    <row r="514" s="35" customFormat="1" x14ac:dyDescent="0.25"/>
    <row r="515" s="35" customFormat="1" x14ac:dyDescent="0.25"/>
    <row r="516" s="35" customFormat="1" x14ac:dyDescent="0.25"/>
    <row r="517" s="35" customFormat="1" x14ac:dyDescent="0.25"/>
    <row r="518" s="35" customFormat="1" x14ac:dyDescent="0.25"/>
    <row r="519" s="35" customFormat="1" x14ac:dyDescent="0.25"/>
    <row r="520" s="35" customFormat="1" x14ac:dyDescent="0.25"/>
    <row r="521" s="35" customFormat="1" x14ac:dyDescent="0.25"/>
    <row r="522" s="35" customFormat="1" x14ac:dyDescent="0.25"/>
    <row r="523" s="35" customFormat="1" x14ac:dyDescent="0.25"/>
    <row r="524" s="35" customFormat="1" x14ac:dyDescent="0.25"/>
    <row r="525" s="35" customFormat="1" x14ac:dyDescent="0.25"/>
    <row r="526" s="35" customFormat="1" x14ac:dyDescent="0.25"/>
    <row r="527" s="35" customFormat="1" x14ac:dyDescent="0.25"/>
    <row r="528" s="35" customFormat="1" x14ac:dyDescent="0.25"/>
    <row r="529" s="35" customFormat="1" x14ac:dyDescent="0.25"/>
    <row r="530" s="35" customFormat="1" x14ac:dyDescent="0.25"/>
    <row r="531" s="35" customFormat="1" x14ac:dyDescent="0.25"/>
    <row r="532" s="35" customFormat="1" x14ac:dyDescent="0.25"/>
    <row r="533" s="35" customFormat="1" x14ac:dyDescent="0.25"/>
    <row r="534" s="35" customFormat="1" x14ac:dyDescent="0.25"/>
    <row r="535" s="35" customFormat="1" x14ac:dyDescent="0.25"/>
    <row r="536" s="35" customFormat="1" x14ac:dyDescent="0.25"/>
    <row r="537" s="35" customFormat="1" x14ac:dyDescent="0.25"/>
    <row r="538" s="35" customFormat="1" x14ac:dyDescent="0.25"/>
    <row r="539" s="35" customFormat="1" x14ac:dyDescent="0.25"/>
    <row r="540" s="35" customFormat="1" x14ac:dyDescent="0.25"/>
    <row r="541" s="35" customFormat="1" x14ac:dyDescent="0.25"/>
    <row r="542" s="35" customFormat="1" x14ac:dyDescent="0.25"/>
    <row r="543" s="35" customFormat="1" x14ac:dyDescent="0.25"/>
    <row r="544" s="35" customFormat="1" x14ac:dyDescent="0.25"/>
    <row r="545" s="35" customFormat="1" x14ac:dyDescent="0.25"/>
    <row r="546" s="35" customFormat="1" x14ac:dyDescent="0.25"/>
    <row r="547" s="35" customFormat="1" x14ac:dyDescent="0.25"/>
    <row r="548" s="35" customFormat="1" x14ac:dyDescent="0.25"/>
    <row r="549" s="35" customFormat="1" x14ac:dyDescent="0.25"/>
    <row r="550" s="35" customFormat="1" x14ac:dyDescent="0.25"/>
    <row r="551" s="35" customFormat="1" x14ac:dyDescent="0.25"/>
    <row r="552" s="35" customFormat="1" x14ac:dyDescent="0.25"/>
    <row r="553" s="35" customFormat="1" x14ac:dyDescent="0.25"/>
    <row r="554" s="35" customFormat="1" x14ac:dyDescent="0.25"/>
    <row r="555" s="35" customFormat="1" x14ac:dyDescent="0.25"/>
    <row r="556" s="35" customFormat="1" x14ac:dyDescent="0.25"/>
    <row r="557" s="35" customFormat="1" x14ac:dyDescent="0.25"/>
    <row r="558" s="35" customFormat="1" x14ac:dyDescent="0.25"/>
    <row r="559" s="35" customFormat="1" x14ac:dyDescent="0.25"/>
    <row r="560" s="35" customFormat="1" x14ac:dyDescent="0.25"/>
    <row r="561" s="35" customFormat="1" x14ac:dyDescent="0.25"/>
    <row r="562" s="35" customFormat="1" x14ac:dyDescent="0.25"/>
    <row r="563" s="35" customFormat="1" x14ac:dyDescent="0.25"/>
    <row r="564" s="35" customFormat="1" x14ac:dyDescent="0.25"/>
    <row r="565" s="35" customFormat="1" x14ac:dyDescent="0.25"/>
    <row r="566" s="35" customFormat="1" x14ac:dyDescent="0.25"/>
    <row r="567" s="35" customFormat="1" x14ac:dyDescent="0.25"/>
    <row r="568" s="35" customFormat="1" x14ac:dyDescent="0.25"/>
    <row r="569" s="35" customFormat="1" x14ac:dyDescent="0.25"/>
    <row r="570" s="35" customFormat="1" x14ac:dyDescent="0.25"/>
    <row r="571" s="35" customFormat="1" x14ac:dyDescent="0.25"/>
    <row r="572" s="35" customFormat="1" x14ac:dyDescent="0.25"/>
    <row r="573" s="35" customFormat="1" x14ac:dyDescent="0.25"/>
    <row r="574" s="35" customFormat="1" x14ac:dyDescent="0.25"/>
    <row r="575" s="35" customFormat="1" x14ac:dyDescent="0.25"/>
    <row r="576" s="35" customFormat="1" x14ac:dyDescent="0.25"/>
    <row r="577" s="35" customFormat="1" x14ac:dyDescent="0.25"/>
    <row r="578" s="35" customFormat="1" x14ac:dyDescent="0.25"/>
    <row r="579" s="35" customFormat="1" x14ac:dyDescent="0.25"/>
    <row r="580" s="35" customFormat="1" x14ac:dyDescent="0.25"/>
    <row r="581" s="35" customFormat="1" x14ac:dyDescent="0.25"/>
    <row r="582" s="35" customFormat="1" x14ac:dyDescent="0.25"/>
    <row r="583" s="35" customFormat="1" x14ac:dyDescent="0.25"/>
    <row r="584" s="35" customFormat="1" x14ac:dyDescent="0.25"/>
    <row r="585" s="35" customFormat="1" x14ac:dyDescent="0.25"/>
    <row r="586" s="35" customFormat="1" x14ac:dyDescent="0.25"/>
    <row r="587" s="35" customFormat="1" x14ac:dyDescent="0.25"/>
    <row r="588" s="35" customFormat="1" x14ac:dyDescent="0.25"/>
    <row r="589" s="35" customFormat="1" x14ac:dyDescent="0.25"/>
    <row r="590" s="35" customFormat="1" x14ac:dyDescent="0.25"/>
    <row r="591" s="35" customFormat="1" x14ac:dyDescent="0.25"/>
    <row r="592" s="35" customFormat="1" x14ac:dyDescent="0.25"/>
    <row r="593" s="35" customFormat="1" x14ac:dyDescent="0.25"/>
    <row r="594" s="35" customFormat="1" x14ac:dyDescent="0.25"/>
    <row r="595" s="35" customFormat="1" x14ac:dyDescent="0.25"/>
    <row r="596" s="35" customFormat="1" x14ac:dyDescent="0.25"/>
    <row r="597" s="35" customFormat="1" x14ac:dyDescent="0.25"/>
    <row r="598" s="35" customFormat="1" x14ac:dyDescent="0.25"/>
    <row r="599" s="35" customFormat="1" x14ac:dyDescent="0.25"/>
    <row r="600" s="35" customFormat="1" x14ac:dyDescent="0.25"/>
    <row r="601" s="35" customFormat="1" x14ac:dyDescent="0.25"/>
    <row r="602" s="35" customFormat="1" x14ac:dyDescent="0.25"/>
    <row r="603" s="35" customFormat="1" x14ac:dyDescent="0.25"/>
    <row r="604" s="35" customFormat="1" x14ac:dyDescent="0.25"/>
    <row r="605" s="35" customFormat="1" x14ac:dyDescent="0.25"/>
    <row r="606" s="35" customFormat="1" x14ac:dyDescent="0.25"/>
    <row r="607" s="35" customFormat="1" x14ac:dyDescent="0.25"/>
    <row r="608" s="35" customFormat="1" x14ac:dyDescent="0.25"/>
    <row r="609" s="35" customFormat="1" x14ac:dyDescent="0.25"/>
    <row r="610" s="35" customFormat="1" x14ac:dyDescent="0.25"/>
    <row r="611" s="35" customFormat="1" x14ac:dyDescent="0.25"/>
    <row r="612" s="35" customFormat="1" x14ac:dyDescent="0.25"/>
    <row r="613" s="35" customFormat="1" x14ac:dyDescent="0.25"/>
    <row r="614" s="35" customFormat="1" x14ac:dyDescent="0.25"/>
    <row r="615" s="35" customFormat="1" x14ac:dyDescent="0.25"/>
    <row r="616" s="35" customFormat="1" x14ac:dyDescent="0.25"/>
    <row r="617" s="35" customFormat="1" x14ac:dyDescent="0.25"/>
    <row r="618" s="35" customFormat="1" x14ac:dyDescent="0.25"/>
    <row r="619" s="35" customFormat="1" x14ac:dyDescent="0.25"/>
    <row r="620" s="35" customFormat="1" x14ac:dyDescent="0.25"/>
    <row r="621" s="35" customFormat="1" x14ac:dyDescent="0.25"/>
    <row r="622" s="35" customFormat="1" x14ac:dyDescent="0.25"/>
    <row r="623" s="35" customFormat="1" x14ac:dyDescent="0.25"/>
    <row r="624" s="35" customFormat="1" x14ac:dyDescent="0.25"/>
    <row r="625" s="35" customFormat="1" x14ac:dyDescent="0.25"/>
    <row r="626" s="35" customFormat="1" x14ac:dyDescent="0.25"/>
    <row r="627" s="35" customFormat="1" x14ac:dyDescent="0.25"/>
    <row r="628" s="35" customFormat="1" x14ac:dyDescent="0.25"/>
    <row r="629" s="35" customFormat="1" x14ac:dyDescent="0.25"/>
    <row r="630" s="35" customFormat="1" x14ac:dyDescent="0.25"/>
    <row r="631" s="35" customFormat="1" x14ac:dyDescent="0.25"/>
    <row r="632" s="35" customFormat="1" x14ac:dyDescent="0.25"/>
    <row r="633" s="35" customFormat="1" x14ac:dyDescent="0.25"/>
    <row r="634" s="35" customFormat="1" x14ac:dyDescent="0.25"/>
    <row r="635" s="35" customFormat="1" x14ac:dyDescent="0.25"/>
    <row r="636" s="35" customFormat="1" x14ac:dyDescent="0.25"/>
    <row r="637" s="35" customFormat="1" x14ac:dyDescent="0.25"/>
    <row r="638" s="35" customFormat="1" x14ac:dyDescent="0.25"/>
    <row r="639" s="35" customFormat="1" x14ac:dyDescent="0.25"/>
    <row r="640" s="35" customFormat="1" x14ac:dyDescent="0.25"/>
    <row r="641" s="35" customFormat="1" x14ac:dyDescent="0.25"/>
    <row r="642" s="35" customFormat="1" x14ac:dyDescent="0.25"/>
    <row r="643" s="35" customFormat="1" x14ac:dyDescent="0.25"/>
    <row r="644" s="35" customFormat="1" x14ac:dyDescent="0.25"/>
    <row r="645" s="35" customFormat="1" x14ac:dyDescent="0.25"/>
    <row r="646" s="35" customFormat="1" x14ac:dyDescent="0.25"/>
    <row r="647" s="35" customFormat="1" x14ac:dyDescent="0.25"/>
    <row r="648" s="35" customFormat="1" x14ac:dyDescent="0.25"/>
    <row r="649" s="35" customFormat="1" x14ac:dyDescent="0.25"/>
    <row r="650" s="35" customFormat="1" x14ac:dyDescent="0.25"/>
    <row r="651" s="35" customFormat="1" x14ac:dyDescent="0.25"/>
    <row r="652" s="35" customFormat="1" x14ac:dyDescent="0.25"/>
    <row r="653" s="35" customFormat="1" x14ac:dyDescent="0.25"/>
    <row r="654" s="35" customFormat="1" x14ac:dyDescent="0.25"/>
    <row r="655" s="35" customFormat="1" x14ac:dyDescent="0.25"/>
    <row r="656" s="35" customFormat="1" x14ac:dyDescent="0.25"/>
    <row r="657" s="35" customFormat="1" x14ac:dyDescent="0.25"/>
    <row r="658" s="35" customFormat="1" x14ac:dyDescent="0.25"/>
    <row r="659" s="35" customFormat="1" x14ac:dyDescent="0.25"/>
    <row r="660" s="35" customFormat="1" x14ac:dyDescent="0.25"/>
    <row r="661" s="35" customFormat="1" x14ac:dyDescent="0.25"/>
    <row r="662" s="35" customFormat="1" x14ac:dyDescent="0.25"/>
    <row r="663" s="35" customFormat="1" x14ac:dyDescent="0.25"/>
    <row r="664" s="35" customFormat="1" x14ac:dyDescent="0.25"/>
    <row r="665" s="35" customFormat="1" x14ac:dyDescent="0.25"/>
    <row r="666" s="35" customFormat="1" x14ac:dyDescent="0.25"/>
    <row r="667" s="35" customFormat="1" x14ac:dyDescent="0.25"/>
    <row r="668" s="35" customFormat="1" x14ac:dyDescent="0.25"/>
    <row r="669" s="35" customFormat="1" x14ac:dyDescent="0.25"/>
    <row r="670" s="35" customFormat="1" x14ac:dyDescent="0.25"/>
    <row r="671" s="35" customFormat="1" x14ac:dyDescent="0.25"/>
    <row r="672" s="35" customFormat="1" x14ac:dyDescent="0.25"/>
    <row r="673" s="35" customFormat="1" x14ac:dyDescent="0.25"/>
    <row r="674" s="35" customFormat="1" x14ac:dyDescent="0.25"/>
    <row r="675" s="35" customFormat="1" x14ac:dyDescent="0.25"/>
    <row r="676" s="35" customFormat="1" x14ac:dyDescent="0.25"/>
    <row r="677" s="35" customFormat="1" x14ac:dyDescent="0.25"/>
    <row r="678" s="35" customFormat="1" x14ac:dyDescent="0.25"/>
    <row r="679" s="35" customFormat="1" x14ac:dyDescent="0.25"/>
    <row r="680" s="35" customFormat="1" x14ac:dyDescent="0.25"/>
    <row r="681" s="35" customFormat="1" x14ac:dyDescent="0.25"/>
    <row r="682" s="35" customFormat="1" x14ac:dyDescent="0.25"/>
    <row r="683" s="35" customFormat="1" x14ac:dyDescent="0.25"/>
    <row r="684" s="35" customFormat="1" x14ac:dyDescent="0.25"/>
    <row r="685" s="35" customFormat="1" x14ac:dyDescent="0.25"/>
    <row r="686" s="35" customFormat="1" x14ac:dyDescent="0.25"/>
    <row r="687" s="35" customFormat="1" x14ac:dyDescent="0.25"/>
    <row r="688" s="35" customFormat="1" x14ac:dyDescent="0.25"/>
    <row r="689" s="35" customFormat="1" x14ac:dyDescent="0.25"/>
    <row r="690" s="35" customFormat="1" x14ac:dyDescent="0.25"/>
    <row r="691" s="35" customFormat="1" x14ac:dyDescent="0.25"/>
    <row r="692" s="35" customFormat="1" x14ac:dyDescent="0.25"/>
    <row r="693" s="35" customFormat="1" x14ac:dyDescent="0.25"/>
    <row r="694" s="35" customFormat="1" x14ac:dyDescent="0.25"/>
    <row r="695" s="35" customFormat="1" x14ac:dyDescent="0.25"/>
    <row r="696" s="35" customFormat="1" x14ac:dyDescent="0.25"/>
    <row r="697" s="35" customFormat="1" x14ac:dyDescent="0.25"/>
    <row r="698" s="35" customFormat="1" x14ac:dyDescent="0.25"/>
    <row r="699" s="35" customFormat="1" x14ac:dyDescent="0.25"/>
    <row r="700" s="35" customFormat="1" x14ac:dyDescent="0.25"/>
    <row r="701" s="35" customFormat="1" x14ac:dyDescent="0.25"/>
    <row r="702" s="35" customFormat="1" x14ac:dyDescent="0.25"/>
    <row r="703" s="35" customFormat="1" x14ac:dyDescent="0.25"/>
    <row r="704" s="35" customFormat="1" x14ac:dyDescent="0.25"/>
    <row r="705" s="35" customFormat="1" x14ac:dyDescent="0.25"/>
    <row r="706" s="35" customFormat="1" x14ac:dyDescent="0.25"/>
    <row r="707" s="35" customFormat="1" x14ac:dyDescent="0.25"/>
    <row r="708" s="35" customFormat="1" x14ac:dyDescent="0.25"/>
    <row r="709" s="35" customFormat="1" x14ac:dyDescent="0.25"/>
    <row r="710" s="35" customFormat="1" x14ac:dyDescent="0.25"/>
    <row r="711" s="35" customFormat="1" x14ac:dyDescent="0.25"/>
    <row r="712" s="35" customFormat="1" x14ac:dyDescent="0.25"/>
    <row r="713" s="35" customFormat="1" x14ac:dyDescent="0.25"/>
    <row r="714" s="35" customFormat="1" x14ac:dyDescent="0.25"/>
    <row r="715" s="35" customFormat="1" x14ac:dyDescent="0.25"/>
    <row r="716" s="35" customFormat="1" x14ac:dyDescent="0.25"/>
    <row r="717" s="35" customFormat="1" x14ac:dyDescent="0.25"/>
    <row r="718" s="35" customFormat="1" x14ac:dyDescent="0.25"/>
    <row r="719" s="35" customFormat="1" x14ac:dyDescent="0.25"/>
    <row r="720" s="35" customFormat="1" x14ac:dyDescent="0.25"/>
    <row r="721" s="35" customFormat="1" x14ac:dyDescent="0.25"/>
    <row r="722" s="35" customFormat="1" x14ac:dyDescent="0.25"/>
    <row r="723" s="35" customFormat="1" x14ac:dyDescent="0.25"/>
    <row r="724" s="35" customFormat="1" x14ac:dyDescent="0.25"/>
    <row r="725" s="35" customFormat="1" x14ac:dyDescent="0.25"/>
    <row r="726" s="35" customFormat="1" x14ac:dyDescent="0.25"/>
    <row r="727" s="35" customFormat="1" x14ac:dyDescent="0.25"/>
    <row r="728" s="35" customFormat="1" x14ac:dyDescent="0.25"/>
    <row r="729" s="35" customFormat="1" x14ac:dyDescent="0.25"/>
    <row r="730" s="35" customFormat="1" x14ac:dyDescent="0.25"/>
    <row r="731" s="35" customFormat="1" x14ac:dyDescent="0.25"/>
    <row r="732" s="35" customFormat="1" x14ac:dyDescent="0.25"/>
    <row r="733" s="35" customFormat="1" x14ac:dyDescent="0.25"/>
    <row r="734" s="35" customFormat="1" x14ac:dyDescent="0.25"/>
    <row r="735" s="35" customFormat="1" x14ac:dyDescent="0.25"/>
    <row r="736" s="35" customFormat="1" x14ac:dyDescent="0.25"/>
    <row r="737" s="35" customFormat="1" x14ac:dyDescent="0.25"/>
    <row r="738" s="35" customFormat="1" x14ac:dyDescent="0.25"/>
    <row r="739" s="35" customFormat="1" x14ac:dyDescent="0.25"/>
    <row r="740" s="35" customFormat="1" x14ac:dyDescent="0.25"/>
    <row r="741" s="35" customFormat="1" x14ac:dyDescent="0.25"/>
    <row r="742" s="35" customFormat="1" x14ac:dyDescent="0.25"/>
    <row r="743" s="35" customFormat="1" x14ac:dyDescent="0.25"/>
    <row r="744" s="35" customFormat="1" x14ac:dyDescent="0.25"/>
    <row r="745" s="35" customFormat="1" x14ac:dyDescent="0.25"/>
    <row r="746" s="35" customFormat="1" x14ac:dyDescent="0.25"/>
    <row r="747" s="35" customFormat="1" x14ac:dyDescent="0.25"/>
    <row r="748" s="35" customFormat="1" x14ac:dyDescent="0.25"/>
    <row r="749" s="35" customFormat="1" x14ac:dyDescent="0.25"/>
    <row r="750" s="35" customFormat="1" x14ac:dyDescent="0.25"/>
    <row r="751" s="35" customFormat="1" x14ac:dyDescent="0.25"/>
    <row r="752" s="35" customFormat="1" x14ac:dyDescent="0.25"/>
    <row r="753" s="35" customFormat="1" x14ac:dyDescent="0.25"/>
    <row r="754" s="35" customFormat="1" x14ac:dyDescent="0.25"/>
    <row r="755" s="35" customFormat="1" x14ac:dyDescent="0.25"/>
    <row r="756" s="35" customFormat="1" x14ac:dyDescent="0.25"/>
    <row r="757" s="35" customFormat="1" x14ac:dyDescent="0.25"/>
    <row r="758" s="35" customFormat="1" x14ac:dyDescent="0.25"/>
    <row r="759" s="35" customFormat="1" x14ac:dyDescent="0.25"/>
    <row r="760" s="35" customFormat="1" x14ac:dyDescent="0.25"/>
    <row r="761" s="35" customFormat="1" x14ac:dyDescent="0.25"/>
    <row r="762" s="35" customFormat="1" x14ac:dyDescent="0.25"/>
    <row r="763" s="35" customFormat="1" x14ac:dyDescent="0.25"/>
    <row r="764" s="35" customFormat="1" x14ac:dyDescent="0.25"/>
    <row r="765" s="35" customFormat="1" x14ac:dyDescent="0.25"/>
    <row r="766" s="35" customFormat="1" x14ac:dyDescent="0.25"/>
    <row r="767" s="35" customFormat="1" x14ac:dyDescent="0.25"/>
    <row r="768" s="35" customFormat="1" x14ac:dyDescent="0.25"/>
    <row r="769" s="35" customFormat="1" x14ac:dyDescent="0.25"/>
    <row r="770" s="35" customFormat="1" x14ac:dyDescent="0.25"/>
    <row r="771" s="35" customFormat="1" x14ac:dyDescent="0.25"/>
    <row r="772" s="35" customFormat="1" x14ac:dyDescent="0.25"/>
    <row r="773" s="35" customFormat="1" x14ac:dyDescent="0.25"/>
    <row r="774" s="35" customFormat="1" x14ac:dyDescent="0.25"/>
    <row r="775" s="35" customFormat="1" x14ac:dyDescent="0.25"/>
    <row r="776" s="35" customFormat="1" x14ac:dyDescent="0.25"/>
    <row r="777" s="35" customFormat="1" x14ac:dyDescent="0.25"/>
    <row r="778" s="35" customFormat="1" x14ac:dyDescent="0.25"/>
    <row r="779" s="35" customFormat="1" x14ac:dyDescent="0.25"/>
    <row r="780" s="35" customFormat="1" x14ac:dyDescent="0.25"/>
    <row r="781" s="35" customFormat="1" x14ac:dyDescent="0.25"/>
    <row r="782" s="35" customFormat="1" x14ac:dyDescent="0.25"/>
    <row r="783" s="35" customFormat="1" x14ac:dyDescent="0.25"/>
    <row r="784" s="35" customFormat="1" x14ac:dyDescent="0.25"/>
    <row r="785" s="35" customFormat="1" x14ac:dyDescent="0.25"/>
    <row r="786" s="35" customFormat="1" x14ac:dyDescent="0.25"/>
    <row r="787" s="35" customFormat="1" x14ac:dyDescent="0.25"/>
    <row r="788" s="35" customFormat="1" x14ac:dyDescent="0.25"/>
    <row r="789" s="35" customFormat="1" x14ac:dyDescent="0.25"/>
    <row r="790" s="35" customFormat="1" x14ac:dyDescent="0.25"/>
    <row r="791" s="35" customFormat="1" x14ac:dyDescent="0.25"/>
    <row r="792" s="35" customFormat="1" x14ac:dyDescent="0.25"/>
    <row r="793" s="35" customFormat="1" x14ac:dyDescent="0.25"/>
    <row r="794" s="35" customFormat="1" x14ac:dyDescent="0.25"/>
    <row r="795" s="35" customFormat="1" x14ac:dyDescent="0.25"/>
    <row r="796" s="35" customFormat="1" x14ac:dyDescent="0.25"/>
    <row r="797" s="35" customFormat="1" x14ac:dyDescent="0.25"/>
    <row r="798" s="35" customFormat="1" x14ac:dyDescent="0.25"/>
    <row r="799" s="35" customFormat="1" x14ac:dyDescent="0.25"/>
    <row r="800" s="35" customFormat="1" x14ac:dyDescent="0.25"/>
    <row r="801" s="35" customFormat="1" x14ac:dyDescent="0.25"/>
    <row r="802" s="35" customFormat="1" x14ac:dyDescent="0.25"/>
    <row r="803" s="35" customFormat="1" x14ac:dyDescent="0.25"/>
    <row r="804" s="35" customFormat="1" x14ac:dyDescent="0.25"/>
    <row r="805" s="35" customFormat="1" x14ac:dyDescent="0.25"/>
    <row r="806" s="35" customFormat="1" x14ac:dyDescent="0.25"/>
    <row r="807" s="35" customFormat="1" x14ac:dyDescent="0.25"/>
    <row r="808" s="35" customFormat="1" x14ac:dyDescent="0.25"/>
    <row r="809" s="35" customFormat="1" x14ac:dyDescent="0.25"/>
    <row r="810" s="35" customFormat="1" x14ac:dyDescent="0.25"/>
    <row r="811" s="35" customFormat="1" x14ac:dyDescent="0.25"/>
    <row r="812" s="35" customFormat="1" x14ac:dyDescent="0.25"/>
    <row r="813" s="35" customFormat="1" x14ac:dyDescent="0.25"/>
    <row r="814" s="35" customFormat="1" x14ac:dyDescent="0.25"/>
    <row r="815" s="35" customFormat="1" x14ac:dyDescent="0.25"/>
    <row r="816" s="35" customFormat="1" x14ac:dyDescent="0.25"/>
    <row r="817" s="35" customFormat="1" x14ac:dyDescent="0.25"/>
    <row r="818" s="35" customFormat="1" x14ac:dyDescent="0.25"/>
    <row r="819" s="35" customFormat="1" x14ac:dyDescent="0.25"/>
    <row r="820" s="35" customFormat="1" x14ac:dyDescent="0.25"/>
    <row r="821" s="35" customFormat="1" x14ac:dyDescent="0.25"/>
    <row r="822" s="35" customFormat="1" x14ac:dyDescent="0.25"/>
    <row r="823" s="35" customFormat="1" x14ac:dyDescent="0.25"/>
    <row r="824" s="35" customFormat="1" x14ac:dyDescent="0.25"/>
    <row r="825" s="35" customFormat="1" x14ac:dyDescent="0.25"/>
    <row r="826" s="35" customFormat="1" x14ac:dyDescent="0.25"/>
    <row r="827" s="35" customFormat="1" x14ac:dyDescent="0.25"/>
    <row r="828" s="35" customFormat="1" x14ac:dyDescent="0.25"/>
    <row r="829" s="35" customFormat="1" x14ac:dyDescent="0.25"/>
    <row r="830" s="35" customFormat="1" x14ac:dyDescent="0.25"/>
    <row r="831" s="35" customFormat="1" x14ac:dyDescent="0.25"/>
    <row r="832" s="35" customFormat="1" x14ac:dyDescent="0.25"/>
    <row r="833" s="35" customFormat="1" x14ac:dyDescent="0.25"/>
    <row r="834" s="35" customFormat="1" x14ac:dyDescent="0.25"/>
    <row r="835" s="35" customFormat="1" x14ac:dyDescent="0.25"/>
    <row r="836" s="35" customFormat="1" x14ac:dyDescent="0.25"/>
    <row r="837" s="35" customFormat="1" x14ac:dyDescent="0.25"/>
    <row r="838" s="35" customFormat="1" x14ac:dyDescent="0.25"/>
    <row r="839" s="35" customFormat="1" x14ac:dyDescent="0.25"/>
    <row r="840" s="35" customFormat="1" x14ac:dyDescent="0.25"/>
    <row r="841" s="35" customFormat="1" x14ac:dyDescent="0.25"/>
    <row r="842" s="35" customFormat="1" x14ac:dyDescent="0.25"/>
    <row r="843" s="35" customFormat="1" x14ac:dyDescent="0.25"/>
    <row r="844" s="35" customFormat="1" x14ac:dyDescent="0.25"/>
    <row r="845" s="35" customFormat="1" x14ac:dyDescent="0.25"/>
    <row r="846" s="35" customFormat="1" x14ac:dyDescent="0.25"/>
    <row r="847" s="35" customFormat="1" x14ac:dyDescent="0.25"/>
    <row r="848" s="35" customFormat="1" x14ac:dyDescent="0.25"/>
    <row r="849" s="35" customFormat="1" x14ac:dyDescent="0.25"/>
    <row r="850" s="35" customFormat="1" x14ac:dyDescent="0.25"/>
    <row r="851" s="35" customFormat="1" x14ac:dyDescent="0.25"/>
    <row r="852" s="35" customFormat="1" x14ac:dyDescent="0.25"/>
    <row r="853" s="35" customFormat="1" x14ac:dyDescent="0.25"/>
    <row r="854" s="35" customFormat="1" x14ac:dyDescent="0.25"/>
    <row r="855" s="35" customFormat="1" x14ac:dyDescent="0.25"/>
    <row r="856" s="35" customFormat="1" x14ac:dyDescent="0.25"/>
    <row r="857" s="35" customFormat="1" x14ac:dyDescent="0.25"/>
    <row r="858" s="35" customFormat="1" x14ac:dyDescent="0.25"/>
    <row r="859" s="35" customFormat="1" x14ac:dyDescent="0.25"/>
    <row r="860" s="35" customFormat="1" x14ac:dyDescent="0.25"/>
    <row r="861" s="35" customFormat="1" x14ac:dyDescent="0.25"/>
    <row r="862" s="35" customFormat="1" x14ac:dyDescent="0.25"/>
    <row r="863" s="35" customFormat="1" x14ac:dyDescent="0.25"/>
    <row r="864" s="35" customFormat="1" x14ac:dyDescent="0.25"/>
    <row r="865" s="35" customFormat="1" x14ac:dyDescent="0.25"/>
    <row r="866" s="35" customFormat="1" x14ac:dyDescent="0.25"/>
    <row r="867" s="35" customFormat="1" x14ac:dyDescent="0.25"/>
    <row r="868" s="35" customFormat="1" x14ac:dyDescent="0.25"/>
    <row r="869" s="35" customFormat="1" x14ac:dyDescent="0.25"/>
    <row r="870" s="35" customFormat="1" x14ac:dyDescent="0.25"/>
    <row r="871" s="35" customFormat="1" x14ac:dyDescent="0.25"/>
    <row r="872" s="35" customFormat="1" x14ac:dyDescent="0.25"/>
    <row r="873" s="35" customFormat="1" x14ac:dyDescent="0.25"/>
    <row r="874" s="35" customFormat="1" x14ac:dyDescent="0.25"/>
    <row r="875" s="35" customFormat="1" x14ac:dyDescent="0.25"/>
    <row r="876" s="35" customFormat="1" x14ac:dyDescent="0.25"/>
    <row r="877" s="35" customFormat="1" x14ac:dyDescent="0.25"/>
    <row r="878" s="35" customFormat="1" x14ac:dyDescent="0.25"/>
    <row r="879" s="35" customFormat="1" x14ac:dyDescent="0.25"/>
    <row r="880" s="35" customFormat="1" x14ac:dyDescent="0.25"/>
    <row r="881" s="35" customFormat="1" x14ac:dyDescent="0.25"/>
    <row r="882" s="35" customFormat="1" x14ac:dyDescent="0.25"/>
    <row r="883" s="35" customFormat="1" x14ac:dyDescent="0.25"/>
    <row r="884" s="35" customFormat="1" x14ac:dyDescent="0.25"/>
    <row r="885" s="35" customFormat="1" x14ac:dyDescent="0.25"/>
    <row r="886" s="35" customFormat="1" x14ac:dyDescent="0.25"/>
    <row r="887" s="35" customFormat="1" x14ac:dyDescent="0.25"/>
    <row r="888" s="35" customFormat="1" x14ac:dyDescent="0.25"/>
    <row r="889" s="35" customFormat="1" x14ac:dyDescent="0.25"/>
    <row r="890" s="35" customFormat="1" x14ac:dyDescent="0.25"/>
    <row r="891" s="35" customFormat="1" x14ac:dyDescent="0.25"/>
    <row r="892" s="35" customFormat="1" x14ac:dyDescent="0.25"/>
    <row r="893" s="35" customFormat="1" x14ac:dyDescent="0.25"/>
    <row r="894" s="35" customFormat="1" x14ac:dyDescent="0.25"/>
    <row r="895" s="35" customFormat="1" x14ac:dyDescent="0.25"/>
    <row r="896" s="35" customFormat="1" x14ac:dyDescent="0.25"/>
    <row r="897" s="35" customFormat="1" x14ac:dyDescent="0.25"/>
    <row r="898" s="35" customFormat="1" x14ac:dyDescent="0.25"/>
    <row r="899" s="35" customFormat="1" x14ac:dyDescent="0.25"/>
    <row r="900" s="35" customFormat="1" x14ac:dyDescent="0.25"/>
    <row r="901" s="35" customFormat="1" x14ac:dyDescent="0.25"/>
    <row r="902" s="35" customFormat="1" x14ac:dyDescent="0.25"/>
    <row r="903" s="35" customFormat="1" x14ac:dyDescent="0.25"/>
    <row r="904" s="35" customFormat="1" x14ac:dyDescent="0.25"/>
    <row r="905" s="35" customFormat="1" x14ac:dyDescent="0.25"/>
    <row r="906" s="35" customFormat="1" x14ac:dyDescent="0.25"/>
    <row r="907" s="35" customFormat="1" x14ac:dyDescent="0.25"/>
    <row r="908" s="35" customFormat="1" x14ac:dyDescent="0.25"/>
    <row r="909" s="35" customFormat="1" x14ac:dyDescent="0.25"/>
    <row r="910" s="35" customFormat="1" x14ac:dyDescent="0.25"/>
    <row r="911" s="35" customFormat="1" x14ac:dyDescent="0.25"/>
    <row r="912" s="35" customFormat="1" x14ac:dyDescent="0.25"/>
    <row r="913" s="35" customFormat="1" x14ac:dyDescent="0.25"/>
    <row r="914" s="35" customFormat="1" x14ac:dyDescent="0.25"/>
    <row r="915" s="35" customFormat="1" x14ac:dyDescent="0.25"/>
    <row r="916" s="35" customFormat="1" x14ac:dyDescent="0.25"/>
    <row r="917" s="35" customFormat="1" x14ac:dyDescent="0.25"/>
    <row r="918" s="35" customFormat="1" x14ac:dyDescent="0.25"/>
    <row r="919" s="35" customFormat="1" x14ac:dyDescent="0.25"/>
    <row r="920" s="35" customFormat="1" x14ac:dyDescent="0.25"/>
    <row r="921" s="35" customFormat="1" x14ac:dyDescent="0.25"/>
    <row r="922" s="35" customFormat="1" x14ac:dyDescent="0.25"/>
    <row r="923" s="35" customFormat="1" x14ac:dyDescent="0.25"/>
    <row r="924" s="35" customFormat="1" x14ac:dyDescent="0.25"/>
    <row r="925" s="35" customFormat="1" x14ac:dyDescent="0.25"/>
    <row r="926" s="35" customFormat="1" x14ac:dyDescent="0.25"/>
    <row r="927" s="35" customFormat="1" x14ac:dyDescent="0.25"/>
    <row r="928" s="35" customFormat="1" x14ac:dyDescent="0.25"/>
    <row r="929" s="35" customFormat="1" x14ac:dyDescent="0.25"/>
    <row r="930" s="35" customFormat="1" x14ac:dyDescent="0.25"/>
    <row r="931" s="35" customFormat="1" x14ac:dyDescent="0.25"/>
    <row r="932" s="35" customFormat="1" x14ac:dyDescent="0.25"/>
    <row r="933" s="35" customFormat="1" x14ac:dyDescent="0.25"/>
    <row r="934" s="35" customFormat="1" x14ac:dyDescent="0.25"/>
    <row r="935" s="35" customFormat="1" x14ac:dyDescent="0.25"/>
    <row r="936" s="35" customFormat="1" x14ac:dyDescent="0.25"/>
    <row r="937" s="35" customFormat="1" x14ac:dyDescent="0.25"/>
    <row r="938" s="35" customFormat="1" x14ac:dyDescent="0.25"/>
    <row r="939" s="35" customFormat="1" x14ac:dyDescent="0.25"/>
    <row r="940" s="35" customFormat="1" x14ac:dyDescent="0.25"/>
    <row r="941" s="35" customFormat="1" x14ac:dyDescent="0.25"/>
    <row r="942" s="35" customFormat="1" x14ac:dyDescent="0.25"/>
    <row r="943" s="35" customFormat="1" x14ac:dyDescent="0.25"/>
    <row r="944" s="35" customFormat="1" x14ac:dyDescent="0.25"/>
    <row r="945" s="35" customFormat="1" x14ac:dyDescent="0.25"/>
    <row r="946" s="35" customFormat="1" x14ac:dyDescent="0.25"/>
    <row r="947" s="35" customFormat="1" x14ac:dyDescent="0.25"/>
    <row r="948" s="35" customFormat="1" x14ac:dyDescent="0.25"/>
    <row r="949" s="35" customFormat="1" x14ac:dyDescent="0.25"/>
    <row r="950" s="35" customFormat="1" x14ac:dyDescent="0.25"/>
    <row r="951" s="35" customFormat="1" x14ac:dyDescent="0.25"/>
    <row r="952" s="35" customFormat="1" x14ac:dyDescent="0.25"/>
    <row r="953" s="35" customFormat="1" x14ac:dyDescent="0.25"/>
    <row r="954" s="35" customFormat="1" x14ac:dyDescent="0.25"/>
    <row r="955" s="35" customFormat="1" x14ac:dyDescent="0.25"/>
    <row r="956" s="35" customFormat="1" x14ac:dyDescent="0.25"/>
    <row r="957" s="35" customFormat="1" x14ac:dyDescent="0.25"/>
    <row r="958" s="35" customFormat="1" x14ac:dyDescent="0.25"/>
    <row r="959" s="35" customFormat="1" x14ac:dyDescent="0.25"/>
    <row r="960" s="35" customFormat="1" x14ac:dyDescent="0.25"/>
    <row r="961" s="35" customFormat="1" x14ac:dyDescent="0.25"/>
    <row r="962" s="35" customFormat="1" x14ac:dyDescent="0.25"/>
    <row r="963" s="35" customFormat="1" x14ac:dyDescent="0.25"/>
    <row r="964" s="35" customFormat="1" x14ac:dyDescent="0.25"/>
    <row r="965" s="35" customFormat="1" x14ac:dyDescent="0.25"/>
    <row r="966" s="35" customFormat="1" x14ac:dyDescent="0.25"/>
    <row r="967" s="35" customFormat="1" x14ac:dyDescent="0.25"/>
    <row r="968" s="35" customFormat="1" x14ac:dyDescent="0.25"/>
    <row r="969" s="35" customFormat="1" x14ac:dyDescent="0.25"/>
    <row r="970" s="35" customFormat="1" x14ac:dyDescent="0.25"/>
    <row r="971" s="35" customFormat="1" x14ac:dyDescent="0.25"/>
    <row r="972" s="35" customFormat="1" x14ac:dyDescent="0.25"/>
    <row r="973" s="35" customFormat="1" x14ac:dyDescent="0.25"/>
    <row r="974" s="35" customFormat="1" x14ac:dyDescent="0.25"/>
    <row r="975" s="35" customFormat="1" x14ac:dyDescent="0.25"/>
  </sheetData>
  <mergeCells count="1">
    <mergeCell ref="J6:L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filterMode="1">
    <tabColor rgb="FF92D050"/>
  </sheetPr>
  <dimension ref="A1:I53"/>
  <sheetViews>
    <sheetView showGridLines="0" zoomScale="80" zoomScaleNormal="80" workbookViewId="0">
      <selection activeCell="C2" sqref="C2:F2"/>
    </sheetView>
  </sheetViews>
  <sheetFormatPr defaultColWidth="11.42578125" defaultRowHeight="15" x14ac:dyDescent="0.25"/>
  <cols>
    <col min="1" max="1" width="11.42578125" style="24"/>
    <col min="2" max="2" width="18.28515625" hidden="1" customWidth="1"/>
    <col min="3" max="3" width="12.42578125" style="15" bestFit="1" customWidth="1"/>
    <col min="4" max="4" width="18.28515625" style="15" bestFit="1" customWidth="1"/>
    <col min="5" max="5" width="25.140625" style="6" customWidth="1"/>
    <col min="6" max="6" width="22.7109375" style="6" bestFit="1" customWidth="1"/>
    <col min="7" max="9" width="11.42578125" style="24"/>
  </cols>
  <sheetData>
    <row r="1" spans="2:7" s="24" customFormat="1" ht="15.75" thickBot="1" x14ac:dyDescent="0.3">
      <c r="C1" s="15"/>
      <c r="D1" s="15"/>
      <c r="E1" s="6"/>
      <c r="F1" s="6"/>
    </row>
    <row r="2" spans="2:7" ht="15.75" thickBot="1" x14ac:dyDescent="0.3">
      <c r="C2" s="146" t="s">
        <v>72</v>
      </c>
      <c r="D2" s="147"/>
      <c r="E2" s="147"/>
      <c r="F2" s="148"/>
    </row>
    <row r="3" spans="2:7" ht="30.75" thickBot="1" x14ac:dyDescent="0.3">
      <c r="C3" s="149" t="s">
        <v>79</v>
      </c>
      <c r="D3" s="81" t="s">
        <v>86</v>
      </c>
      <c r="E3" s="144" t="s">
        <v>27</v>
      </c>
      <c r="F3" s="144" t="s">
        <v>28</v>
      </c>
    </row>
    <row r="4" spans="2:7" s="24" customFormat="1" ht="15.75" thickBot="1" x14ac:dyDescent="0.3">
      <c r="C4" s="150"/>
      <c r="D4" s="109">
        <f>VLOOKUP(SMALL(D5:D27,COUNTIF(D5:D27,"=0")+1),B5:C27,2,FALSE)</f>
        <v>4</v>
      </c>
      <c r="E4" s="145"/>
      <c r="F4" s="145"/>
    </row>
    <row r="5" spans="2:7" hidden="1" x14ac:dyDescent="0.25">
      <c r="B5" s="82">
        <f>E5+F5</f>
        <v>0</v>
      </c>
      <c r="C5" s="2">
        <f>'Datos de entrada (Conductor)'!J8</f>
        <v>0</v>
      </c>
      <c r="D5" s="82">
        <f>IF(F5&gt;0,E5+F5,0)</f>
        <v>0</v>
      </c>
      <c r="E5" s="14">
        <f>IF($C$2="Tramo 1",Costos!L8,IF($C$2="Tramo 2",Costos!L31,IF($C$2="Tramo 3",Costos!L54,IF($C$2="Tramo 4",Costos!L77,IF($C$2="Tramo 5",Costos!L100,IF($C$2="Tramo 6",Costos!L123,IF($C$2="Tramo 7",Costos!L146,IF($C$2="Tramo 8",Costos!L169,IF($C$2="Tramo 9",Costos!L192,IF($C$2="Tramo 10",Costos!L215,IF($C$2="Tramo 11",Costos!L238)))))))))))</f>
        <v>0</v>
      </c>
      <c r="F5" s="14">
        <f>IF($C$2="Tramo 1",Costos!M8,IF($C$2="Tramo 2",Costos!M31,IF($C$2="Tramo 3",Costos!M54,IF($C$2="Tramo 4",Costos!M77,IF($C$2="Tramo 5",Costos!M100,IF($C$2="Tramo 6",Costos!M123,IF($C$2="Tramo 7",Costos!M146,IF($C$2="Tramo 8",Costos!M169,IF($C$2="Tramo 9",Costos!M192,IF($C$2="Tramo 10",Costos!M215,IF($C$2="Tramo 11",Costos!M238)))))))))))</f>
        <v>0</v>
      </c>
    </row>
    <row r="6" spans="2:7" hidden="1" x14ac:dyDescent="0.25">
      <c r="B6" s="82">
        <f t="shared" ref="B6:B27" si="0">E6+F6</f>
        <v>0</v>
      </c>
      <c r="C6" s="21">
        <f>'Datos de entrada (Conductor)'!J9</f>
        <v>0</v>
      </c>
      <c r="D6" s="82">
        <f t="shared" ref="D6:D27" si="1">IF(F6&gt;0,E6+F6,0)</f>
        <v>0</v>
      </c>
      <c r="E6" s="14">
        <f>IF($C$2="Tramo 1",Costos!L9,IF($C$2="Tramo 2",Costos!L32,IF($C$2="Tramo 3",Costos!L55,IF($C$2="Tramo 4",Costos!L78,IF($C$2="Tramo 5",Costos!L101,IF($C$2="Tramo 6",Costos!L124,IF($C$2="Tramo 7",Costos!L147,IF($C$2="Tramo 8",Costos!L170,IF($C$2="Tramo 9",Costos!L193,IF($C$2="Tramo 10",Costos!L216,IF($C$2="Tramo 11",Costos!L239)))))))))))</f>
        <v>0</v>
      </c>
      <c r="F6" s="14">
        <f>IF($C$2="Tramo 1",Costos!M9,IF($C$2="Tramo 2",Costos!M32,IF($C$2="Tramo 3",Costos!M55,IF($C$2="Tramo 4",Costos!M78,IF($C$2="Tramo 5",Costos!M101,IF($C$2="Tramo 6",Costos!M124,IF($C$2="Tramo 7",Costos!M147,IF($C$2="Tramo 8",Costos!M170,IF($C$2="Tramo 9",Costos!M193,IF($C$2="Tramo 10",Costos!M216,IF($C$2="Tramo 11",Costos!M239)))))))))))</f>
        <v>0</v>
      </c>
    </row>
    <row r="7" spans="2:7" hidden="1" x14ac:dyDescent="0.25">
      <c r="B7" s="82">
        <f t="shared" si="0"/>
        <v>0</v>
      </c>
      <c r="C7" s="20">
        <f>'Datos de entrada (Conductor)'!J10</f>
        <v>0</v>
      </c>
      <c r="D7" s="82">
        <f t="shared" si="1"/>
        <v>0</v>
      </c>
      <c r="E7" s="14">
        <f>IF($C$2="Tramo 1",Costos!L10,IF($C$2="Tramo 2",Costos!L33,IF($C$2="Tramo 3",Costos!L56,IF($C$2="Tramo 4",Costos!L79,IF($C$2="Tramo 5",Costos!L102,IF($C$2="Tramo 6",Costos!L125,IF($C$2="Tramo 7",Costos!L148,IF($C$2="Tramo 8",Costos!L171,IF($C$2="Tramo 9",Costos!L194,IF($C$2="Tramo 10",Costos!L217,IF($C$2="Tramo 11",Costos!L240)))))))))))</f>
        <v>0</v>
      </c>
      <c r="F7" s="14">
        <f>IF($C$2="Tramo 1",Costos!M10,IF($C$2="Tramo 2",Costos!M33,IF($C$2="Tramo 3",Costos!M56,IF($C$2="Tramo 4",Costos!M79,IF($C$2="Tramo 5",Costos!M102,IF($C$2="Tramo 6",Costos!M125,IF($C$2="Tramo 7",Costos!M148,IF($C$2="Tramo 8",Costos!M171,IF($C$2="Tramo 9",Costos!M194,IF($C$2="Tramo 10",Costos!M217,IF($C$2="Tramo 11",Costos!M240)))))))))))</f>
        <v>0</v>
      </c>
    </row>
    <row r="8" spans="2:7" hidden="1" x14ac:dyDescent="0.25">
      <c r="B8" s="82">
        <f t="shared" si="0"/>
        <v>0</v>
      </c>
      <c r="C8" s="18">
        <f>'Datos de entrada (Conductor)'!J11</f>
        <v>0</v>
      </c>
      <c r="D8" s="82">
        <f t="shared" si="1"/>
        <v>0</v>
      </c>
      <c r="E8" s="14">
        <f>IF($C$2="Tramo 1",Costos!L11,IF($C$2="Tramo 2",Costos!L34,IF($C$2="Tramo 3",Costos!L57,IF($C$2="Tramo 4",Costos!L80,IF($C$2="Tramo 5",Costos!L103,IF($C$2="Tramo 6",Costos!L126,IF($C$2="Tramo 7",Costos!L149,IF($C$2="Tramo 8",Costos!L172,IF($C$2="Tramo 9",Costos!L195,IF($C$2="Tramo 10",Costos!L218,IF($C$2="Tramo 11",Costos!L241)))))))))))</f>
        <v>0</v>
      </c>
      <c r="F8" s="14">
        <f>IF($C$2="Tramo 1",Costos!M11,IF($C$2="Tramo 2",Costos!M34,IF($C$2="Tramo 3",Costos!M57,IF($C$2="Tramo 4",Costos!M80,IF($C$2="Tramo 5",Costos!M103,IF($C$2="Tramo 6",Costos!M126,IF($C$2="Tramo 7",Costos!M149,IF($C$2="Tramo 8",Costos!M172,IF($C$2="Tramo 9",Costos!M195,IF($C$2="Tramo 10",Costos!M218,IF($C$2="Tramo 11",Costos!M241)))))))))))</f>
        <v>0</v>
      </c>
    </row>
    <row r="9" spans="2:7" hidden="1" x14ac:dyDescent="0.25">
      <c r="B9" s="82">
        <f t="shared" si="0"/>
        <v>0</v>
      </c>
      <c r="C9" s="18">
        <f>'Datos de entrada (Conductor)'!J12</f>
        <v>0</v>
      </c>
      <c r="D9" s="82">
        <f t="shared" si="1"/>
        <v>0</v>
      </c>
      <c r="E9" s="14">
        <f>IF($C$2="Tramo 1",Costos!L12,IF($C$2="Tramo 2",Costos!L35,IF($C$2="Tramo 3",Costos!L58,IF($C$2="Tramo 4",Costos!L81,IF($C$2="Tramo 5",Costos!L104,IF($C$2="Tramo 6",Costos!L127,IF($C$2="Tramo 7",Costos!L150,IF($C$2="Tramo 8",Costos!L173,IF($C$2="Tramo 9",Costos!L196,IF($C$2="Tramo 10",Costos!L219,IF($C$2="Tramo 11",Costos!L242)))))))))))</f>
        <v>0</v>
      </c>
      <c r="F9" s="14">
        <f>IF($C$2="Tramo 1",Costos!M12,IF($C$2="Tramo 2",Costos!M35,IF($C$2="Tramo 3",Costos!M58,IF($C$2="Tramo 4",Costos!M81,IF($C$2="Tramo 5",Costos!M104,IF($C$2="Tramo 6",Costos!M127,IF($C$2="Tramo 7",Costos!M150,IF($C$2="Tramo 8",Costos!M173,IF($C$2="Tramo 9",Costos!M196,IF($C$2="Tramo 10",Costos!M219,IF($C$2="Tramo 11",Costos!M242)))))))))))</f>
        <v>0</v>
      </c>
    </row>
    <row r="10" spans="2:7" hidden="1" x14ac:dyDescent="0.25">
      <c r="B10" s="82">
        <f t="shared" si="0"/>
        <v>0</v>
      </c>
      <c r="C10" s="18">
        <f>'Datos de entrada (Conductor)'!J13</f>
        <v>0</v>
      </c>
      <c r="D10" s="82">
        <f t="shared" si="1"/>
        <v>0</v>
      </c>
      <c r="E10" s="14">
        <f>IF($C$2="Tramo 1",Costos!L13,IF($C$2="Tramo 2",Costos!L36,IF($C$2="Tramo 3",Costos!L59,IF($C$2="Tramo 4",Costos!L82,IF($C$2="Tramo 5",Costos!L105,IF($C$2="Tramo 6",Costos!L128,IF($C$2="Tramo 7",Costos!L151,IF($C$2="Tramo 8",Costos!L174,IF($C$2="Tramo 9",Costos!L197,IF($C$2="Tramo 10",Costos!L220,IF($C$2="Tramo 11",Costos!L243)))))))))))</f>
        <v>0</v>
      </c>
      <c r="F10" s="14">
        <f>IF($C$2="Tramo 1",Costos!M13,IF($C$2="Tramo 2",Costos!M36,IF($C$2="Tramo 3",Costos!M59,IF($C$2="Tramo 4",Costos!M82,IF($C$2="Tramo 5",Costos!M105,IF($C$2="Tramo 6",Costos!M128,IF($C$2="Tramo 7",Costos!M151,IF($C$2="Tramo 8",Costos!M174,IF($C$2="Tramo 9",Costos!M197,IF($C$2="Tramo 10",Costos!M220,IF($C$2="Tramo 11",Costos!M243)))))))))))</f>
        <v>0</v>
      </c>
    </row>
    <row r="11" spans="2:7" hidden="1" x14ac:dyDescent="0.25">
      <c r="B11" s="82">
        <f t="shared" si="0"/>
        <v>0</v>
      </c>
      <c r="C11" s="18">
        <f>'Datos de entrada (Conductor)'!J14</f>
        <v>8</v>
      </c>
      <c r="D11" s="82">
        <f t="shared" si="1"/>
        <v>0</v>
      </c>
      <c r="E11" s="14">
        <f>IF($C$2="Tramo 1",Costos!L14,IF($C$2="Tramo 2",Costos!L37,IF($C$2="Tramo 3",Costos!L60,IF($C$2="Tramo 4",Costos!L83,IF($C$2="Tramo 5",Costos!L106,IF($C$2="Tramo 6",Costos!L129,IF($C$2="Tramo 7",Costos!L152,IF($C$2="Tramo 8",Costos!L175,IF($C$2="Tramo 9",Costos!L198,IF($C$2="Tramo 10",Costos!L221,IF($C$2="Tramo 11",Costos!L244)))))))))))</f>
        <v>0</v>
      </c>
      <c r="F11" s="14">
        <f>IF($C$2="Tramo 1",Costos!M14,IF($C$2="Tramo 2",Costos!M37,IF($C$2="Tramo 3",Costos!M60,IF($C$2="Tramo 4",Costos!M83,IF($C$2="Tramo 5",Costos!M106,IF($C$2="Tramo 6",Costos!M129,IF($C$2="Tramo 7",Costos!M152,IF($C$2="Tramo 8",Costos!M175,IF($C$2="Tramo 9",Costos!M198,IF($C$2="Tramo 10",Costos!M221,IF($C$2="Tramo 11",Costos!M244)))))))))))</f>
        <v>0</v>
      </c>
    </row>
    <row r="12" spans="2:7" hidden="1" x14ac:dyDescent="0.25">
      <c r="B12" s="82">
        <f t="shared" si="0"/>
        <v>0</v>
      </c>
      <c r="C12" s="19">
        <f>'Datos de entrada (Conductor)'!J15</f>
        <v>6</v>
      </c>
      <c r="D12" s="82">
        <f t="shared" si="1"/>
        <v>0</v>
      </c>
      <c r="E12" s="14">
        <f>IF($C$2="Tramo 1",Costos!L15,IF($C$2="Tramo 2",Costos!L38,IF($C$2="Tramo 3",Costos!L61,IF($C$2="Tramo 4",Costos!L84,IF($C$2="Tramo 5",Costos!L107,IF($C$2="Tramo 6",Costos!L130,IF($C$2="Tramo 7",Costos!L153,IF($C$2="Tramo 8",Costos!L176,IF($C$2="Tramo 9",Costos!L199,IF($C$2="Tramo 10",Costos!L222,IF($C$2="Tramo 11",Costos!L245)))))))))))</f>
        <v>0</v>
      </c>
      <c r="F12" s="14">
        <f>IF($C$2="Tramo 1",Costos!M15,IF($C$2="Tramo 2",Costos!M38,IF($C$2="Tramo 3",Costos!M61,IF($C$2="Tramo 4",Costos!M84,IF($C$2="Tramo 5",Costos!M107,IF($C$2="Tramo 6",Costos!M130,IF($C$2="Tramo 7",Costos!M153,IF($C$2="Tramo 8",Costos!M176,IF($C$2="Tramo 9",Costos!M199,IF($C$2="Tramo 10",Costos!M222,IF($C$2="Tramo 11",Costos!M245)))))))))))</f>
        <v>0</v>
      </c>
    </row>
    <row r="13" spans="2:7" x14ac:dyDescent="0.25">
      <c r="B13" s="82">
        <f t="shared" si="0"/>
        <v>52724738.938474908</v>
      </c>
      <c r="C13" s="20">
        <f>'Datos de entrada (Conductor)'!J16</f>
        <v>4</v>
      </c>
      <c r="D13" s="82">
        <f>IF(F13&gt;0,E13+F13,0)</f>
        <v>52724738.938474908</v>
      </c>
      <c r="E13" s="14">
        <f>IF($C$2="Tramo 1",Costos!L16,IF($C$2="Tramo 2",Costos!L39,IF($C$2="Tramo 3",Costos!L62,IF($C$2="Tramo 4",Costos!L85,IF($C$2="Tramo 5",Costos!L108,IF($C$2="Tramo 6",Costos!L131,IF($C$2="Tramo 7",Costos!L154,IF($C$2="Tramo 8",Costos!L177,IF($C$2="Tramo 9",Costos!L200,IF($C$2="Tramo 10",Costos!L223,IF($C$2="Tramo 11",Costos!L246)))))))))))</f>
        <v>26884000.000000004</v>
      </c>
      <c r="F13" s="14">
        <f>IF($C$2="Tramo 1",Costos!M16,IF($C$2="Tramo 2",Costos!M39,IF($C$2="Tramo 3",Costos!M62,IF($C$2="Tramo 4",Costos!M85,IF($C$2="Tramo 5",Costos!M108,IF($C$2="Tramo 6",Costos!M131,IF($C$2="Tramo 7",Costos!M154,IF($C$2="Tramo 8",Costos!M177,IF($C$2="Tramo 9",Costos!M200,IF($C$2="Tramo 10",Costos!M223,IF($C$2="Tramo 11",Costos!M246)))))))))))</f>
        <v>25840738.938474901</v>
      </c>
      <c r="G13" s="110"/>
    </row>
    <row r="14" spans="2:7" x14ac:dyDescent="0.25">
      <c r="B14" s="82">
        <f t="shared" si="0"/>
        <v>62302442.834612407</v>
      </c>
      <c r="C14" s="18">
        <f>'Datos de entrada (Conductor)'!J17</f>
        <v>2</v>
      </c>
      <c r="D14" s="82">
        <f>IF(F14&gt;0,E14+F14,0)</f>
        <v>62302442.834612407</v>
      </c>
      <c r="E14" s="14">
        <f>IF($C$2="Tramo 1",Costos!L17,IF($C$2="Tramo 2",Costos!L40,IF($C$2="Tramo 3",Costos!L63,IF($C$2="Tramo 4",Costos!L86,IF($C$2="Tramo 5",Costos!L109,IF($C$2="Tramo 6",Costos!L132,IF($C$2="Tramo 7",Costos!L155,IF($C$2="Tramo 8",Costos!L178,IF($C$2="Tramo 9",Costos!L201,IF($C$2="Tramo 10",Costos!L224,IF($C$2="Tramo 11",Costos!L247)))))))))))</f>
        <v>46062016</v>
      </c>
      <c r="F14" s="14">
        <f>IF($C$2="Tramo 1",Costos!M17,IF($C$2="Tramo 2",Costos!M40,IF($C$2="Tramo 3",Costos!M63,IF($C$2="Tramo 4",Costos!M86,IF($C$2="Tramo 5",Costos!M109,IF($C$2="Tramo 6",Costos!M132,IF($C$2="Tramo 7",Costos!M155,IF($C$2="Tramo 8",Costos!M178,IF($C$2="Tramo 9",Costos!M201,IF($C$2="Tramo 10",Costos!M224,IF($C$2="Tramo 11",Costos!M247)))))))))))</f>
        <v>16240426.834612405</v>
      </c>
      <c r="G14" s="110"/>
    </row>
    <row r="15" spans="2:7" hidden="1" x14ac:dyDescent="0.25">
      <c r="B15" s="82">
        <f t="shared" si="0"/>
        <v>0</v>
      </c>
      <c r="C15" s="18">
        <f>'Datos de entrada (Conductor)'!J18</f>
        <v>1</v>
      </c>
      <c r="D15" s="82">
        <f t="shared" si="1"/>
        <v>0</v>
      </c>
      <c r="E15" s="122">
        <f>IF($C$2="Tramo 1",Costos!L18,IF($C$2="Tramo 2",Costos!L41,IF($C$2="Tramo 3",Costos!L64,IF($C$2="Tramo 4",Costos!L87,IF($C$2="Tramo 5",Costos!L110,IF($C$2="Tramo 6",Costos!L133,IF($C$2="Tramo 7",Costos!L156,IF($C$2="Tramo 8",Costos!L179,IF($C$2="Tramo 9",Costos!L202,IF($C$2="Tramo 10",Costos!L225,IF($C$2="Tramo 11",Costos!L248)))))))))))</f>
        <v>0</v>
      </c>
      <c r="F15" s="122">
        <f>IF($C$2="Tramo 1",Costos!M18,IF($C$2="Tramo 2",Costos!M41,IF($C$2="Tramo 3",Costos!M64,IF($C$2="Tramo 4",Costos!M87,IF($C$2="Tramo 5",Costos!M110,IF($C$2="Tramo 6",Costos!M133,IF($C$2="Tramo 7",Costos!M156,IF($C$2="Tramo 8",Costos!M179,IF($C$2="Tramo 9",Costos!M202,IF($C$2="Tramo 10",Costos!M225,IF($C$2="Tramo 11",Costos!M248)))))))))))</f>
        <v>0</v>
      </c>
    </row>
    <row r="16" spans="2:7" x14ac:dyDescent="0.25">
      <c r="B16" s="82">
        <f t="shared" si="0"/>
        <v>80096406.633815885</v>
      </c>
      <c r="C16" s="18" t="str">
        <f>'Datos de entrada (Conductor)'!J19</f>
        <v>1/0</v>
      </c>
      <c r="D16" s="82">
        <f>IF(F16&gt;0,E16+F16,0)</f>
        <v>80096406.633815885</v>
      </c>
      <c r="E16" s="14">
        <f>IF($C$2="Tramo 1",Costos!L19,IF($C$2="Tramo 2",Costos!L42,IF($C$2="Tramo 3",Costos!L65,IF($C$2="Tramo 4",Costos!L88,IF($C$2="Tramo 5",Costos!L111,IF($C$2="Tramo 6",Costos!L134,IF($C$2="Tramo 7",Costos!L157,IF($C$2="Tramo 8",Costos!L180,IF($C$2="Tramo 9",Costos!L203,IF($C$2="Tramo 10",Costos!L226,IF($C$2="Tramo 11",Costos!L249)))))))))))</f>
        <v>69889248</v>
      </c>
      <c r="F16" s="14">
        <f>IF($C$2="Tramo 1",Costos!M19,IF($C$2="Tramo 2",Costos!M42,IF($C$2="Tramo 3",Costos!M65,IF($C$2="Tramo 4",Costos!M88,IF($C$2="Tramo 5",Costos!M111,IF($C$2="Tramo 6",Costos!M134,IF($C$2="Tramo 7",Costos!M157,IF($C$2="Tramo 8",Costos!M180,IF($C$2="Tramo 9",Costos!M203,IF($C$2="Tramo 10",Costos!M226,IF($C$2="Tramo 11",Costos!M249)))))))))))</f>
        <v>10207158.633815879</v>
      </c>
      <c r="G16" s="110"/>
    </row>
    <row r="17" spans="2:9" x14ac:dyDescent="0.25">
      <c r="B17" s="82">
        <f t="shared" si="0"/>
        <v>92233727.947117269</v>
      </c>
      <c r="C17" s="18" t="str">
        <f>'Datos de entrada (Conductor)'!J20</f>
        <v>2/0</v>
      </c>
      <c r="D17" s="82">
        <f t="shared" si="1"/>
        <v>92233727.947117269</v>
      </c>
      <c r="E17" s="14">
        <f>IF($C$2="Tramo 1",Costos!L20,IF($C$2="Tramo 2",Costos!L43,IF($C$2="Tramo 3",Costos!L66,IF($C$2="Tramo 4",Costos!L89,IF($C$2="Tramo 5",Costos!L112,IF($C$2="Tramo 6",Costos!L135,IF($C$2="Tramo 7",Costos!L158,IF($C$2="Tramo 8",Costos!L181,IF($C$2="Tramo 9",Costos!L204,IF($C$2="Tramo 10",Costos!L227,IF($C$2="Tramo 11",Costos!L250)))))))))))</f>
        <v>84127472</v>
      </c>
      <c r="F17" s="14">
        <f>IF($C$2="Tramo 1",Costos!M20,IF($C$2="Tramo 2",Costos!M43,IF($C$2="Tramo 3",Costos!M66,IF($C$2="Tramo 4",Costos!M89,IF($C$2="Tramo 5",Costos!M112,IF($C$2="Tramo 6",Costos!M135,IF($C$2="Tramo 7",Costos!M158,IF($C$2="Tramo 8",Costos!M181,IF($C$2="Tramo 9",Costos!M204,IF($C$2="Tramo 10",Costos!M227,IF($C$2="Tramo 11",Costos!M250)))))))))))</f>
        <v>8106255.9471172737</v>
      </c>
      <c r="G17" s="110"/>
    </row>
    <row r="18" spans="2:9" x14ac:dyDescent="0.25">
      <c r="B18" s="82">
        <f t="shared" si="0"/>
        <v>106538084.13832614</v>
      </c>
      <c r="C18" s="18" t="str">
        <f>'Datos de entrada (Conductor)'!J21</f>
        <v>3/0</v>
      </c>
      <c r="D18" s="82">
        <f t="shared" si="1"/>
        <v>106538084.13832614</v>
      </c>
      <c r="E18" s="14">
        <f>IF($C$2="Tramo 1",Costos!L21,IF($C$2="Tramo 2",Costos!L44,IF($C$2="Tramo 3",Costos!L67,IF($C$2="Tramo 4",Costos!L90,IF($C$2="Tramo 5",Costos!L113,IF($C$2="Tramo 6",Costos!L136,IF($C$2="Tramo 7",Costos!L159,IF($C$2="Tramo 8",Costos!L182,IF($C$2="Tramo 9",Costos!L205,IF($C$2="Tramo 10",Costos!L228,IF($C$2="Tramo 11",Costos!L251)))))))))))</f>
        <v>100109152.00000001</v>
      </c>
      <c r="F18" s="14">
        <f>IF($C$2="Tramo 1",Costos!M21,IF($C$2="Tramo 2",Costos!M44,IF($C$2="Tramo 3",Costos!M67,IF($C$2="Tramo 4",Costos!M90,IF($C$2="Tramo 5",Costos!M113,IF($C$2="Tramo 6",Costos!M136,IF($C$2="Tramo 7",Costos!M159,IF($C$2="Tramo 8",Costos!M182,IF($C$2="Tramo 9",Costos!M205,IF($C$2="Tramo 10",Costos!M228,IF($C$2="Tramo 11",Costos!M251)))))))))))</f>
        <v>6428932.1383261262</v>
      </c>
      <c r="G18" s="110"/>
    </row>
    <row r="19" spans="2:9" x14ac:dyDescent="0.25">
      <c r="B19" s="82">
        <f t="shared" si="0"/>
        <v>122930585.15854852</v>
      </c>
      <c r="C19" s="18" t="str">
        <f>'Datos de entrada (Conductor)'!J22</f>
        <v>4/0</v>
      </c>
      <c r="D19" s="82">
        <f t="shared" si="1"/>
        <v>122930585.15854852</v>
      </c>
      <c r="E19" s="14">
        <f>IF($C$2="Tramo 1",Costos!L22,IF($C$2="Tramo 2",Costos!L45,IF($C$2="Tramo 3",Costos!L68,IF($C$2="Tramo 4",Costos!L91,IF($C$2="Tramo 5",Costos!L114,IF($C$2="Tramo 6",Costos!L137,IF($C$2="Tramo 7",Costos!L160,IF($C$2="Tramo 8",Costos!L183,IF($C$2="Tramo 9",Costos!L206,IF($C$2="Tramo 10",Costos!L229,IF($C$2="Tramo 11",Costos!L252)))))))))))</f>
        <v>117834288.00000001</v>
      </c>
      <c r="F19" s="14">
        <f>IF($C$2="Tramo 1",Costos!M22,IF($C$2="Tramo 2",Costos!M45,IF($C$2="Tramo 3",Costos!M68,IF($C$2="Tramo 4",Costos!M91,IF($C$2="Tramo 5",Costos!M114,IF($C$2="Tramo 6",Costos!M137,IF($C$2="Tramo 7",Costos!M160,IF($C$2="Tramo 8",Costos!M183,IF($C$2="Tramo 9",Costos!M206,IF($C$2="Tramo 10",Costos!M229,IF($C$2="Tramo 11",Costos!M252)))))))))))</f>
        <v>5096297.1585485004</v>
      </c>
      <c r="G19" s="110"/>
    </row>
    <row r="20" spans="2:9" hidden="1" x14ac:dyDescent="0.25">
      <c r="B20" s="82">
        <f t="shared" si="0"/>
        <v>0</v>
      </c>
      <c r="C20" s="18">
        <f>'Datos de entrada (Conductor)'!J23</f>
        <v>250</v>
      </c>
      <c r="D20" s="82">
        <f t="shared" si="1"/>
        <v>0</v>
      </c>
      <c r="E20" s="14">
        <f>IF($C$2="Tramo 1",Costos!L23,IF($C$2="Tramo 2",Costos!L46,IF($C$2="Tramo 3",Costos!L69,IF($C$2="Tramo 4",Costos!L92,IF($C$2="Tramo 5",Costos!L115,IF($C$2="Tramo 6",Costos!L138,IF($C$2="Tramo 7",Costos!L161,IF($C$2="Tramo 8",Costos!L184,IF($C$2="Tramo 9",Costos!L207,IF($C$2="Tramo 10",Costos!L230,IF($C$2="Tramo 11",Costos!L253)))))))))))</f>
        <v>0</v>
      </c>
      <c r="F20" s="14">
        <f>IF($C$2="Tramo 1",Costos!M23,IF($C$2="Tramo 2",Costos!M46,IF($C$2="Tramo 3",Costos!M69,IF($C$2="Tramo 4",Costos!M92,IF($C$2="Tramo 5",Costos!M115,IF($C$2="Tramo 6",Costos!M138,IF($C$2="Tramo 7",Costos!M161,IF($C$2="Tramo 8",Costos!M184,IF($C$2="Tramo 9",Costos!M207,IF($C$2="Tramo 10",Costos!M230,IF($C$2="Tramo 11",Costos!M253)))))))))))</f>
        <v>0</v>
      </c>
    </row>
    <row r="21" spans="2:9" x14ac:dyDescent="0.25">
      <c r="B21" s="82">
        <f t="shared" si="0"/>
        <v>144872655.45352635</v>
      </c>
      <c r="C21" s="18">
        <f>'Datos de entrada (Conductor)'!J24</f>
        <v>266</v>
      </c>
      <c r="D21" s="82">
        <f t="shared" si="1"/>
        <v>144872655.45352635</v>
      </c>
      <c r="E21" s="14">
        <f>IF($C$2="Tramo 1",Costos!L24,IF($C$2="Tramo 2",Costos!L47,IF($C$2="Tramo 3",Costos!L70,IF($C$2="Tramo 4",Costos!L93,IF($C$2="Tramo 5",Costos!L116,IF($C$2="Tramo 6",Costos!L139,IF($C$2="Tramo 7",Costos!L162,IF($C$2="Tramo 8",Costos!L185,IF($C$2="Tramo 9",Costos!L208,IF($C$2="Tramo 10",Costos!L231,IF($C$2="Tramo 11",Costos!L254)))))))))))</f>
        <v>140789792</v>
      </c>
      <c r="F21" s="14">
        <f>IF($C$2="Tramo 1",Costos!M24,IF($C$2="Tramo 2",Costos!M47,IF($C$2="Tramo 3",Costos!M70,IF($C$2="Tramo 4",Costos!M93,IF($C$2="Tramo 5",Costos!M116,IF($C$2="Tramo 6",Costos!M139,IF($C$2="Tramo 7",Costos!M162,IF($C$2="Tramo 8",Costos!M185,IF($C$2="Tramo 9",Costos!M208,IF($C$2="Tramo 10",Costos!M231,IF($C$2="Tramo 11",Costos!M254)))))))))))</f>
        <v>4082863.4535263525</v>
      </c>
      <c r="G21" s="110"/>
    </row>
    <row r="22" spans="2:9" x14ac:dyDescent="0.25">
      <c r="B22" s="82">
        <f t="shared" si="0"/>
        <v>166696494.16301095</v>
      </c>
      <c r="C22" s="18">
        <f>'Datos de entrada (Conductor)'!J25</f>
        <v>336</v>
      </c>
      <c r="D22" s="82">
        <f t="shared" si="1"/>
        <v>166696494.16301095</v>
      </c>
      <c r="E22" s="14">
        <f>IF($C$2="Tramo 1",Costos!L25,IF($C$2="Tramo 2",Costos!L48,IF($C$2="Tramo 3",Costos!L71,IF($C$2="Tramo 4",Costos!L94,IF($C$2="Tramo 5",Costos!L117,IF($C$2="Tramo 6",Costos!L140,IF($C$2="Tramo 7",Costos!L163,IF($C$2="Tramo 8",Costos!L186,IF($C$2="Tramo 9",Costos!L209,IF($C$2="Tramo 10",Costos!L232,IF($C$2="Tramo 11",Costos!L255)))))))))))</f>
        <v>163454720</v>
      </c>
      <c r="F22" s="14">
        <f>IF($C$2="Tramo 1",Costos!M25,IF($C$2="Tramo 2",Costos!M48,IF($C$2="Tramo 3",Costos!M71,IF($C$2="Tramo 4",Costos!M94,IF($C$2="Tramo 5",Costos!M117,IF($C$2="Tramo 6",Costos!M140,IF($C$2="Tramo 7",Costos!M163,IF($C$2="Tramo 8",Costos!M186,IF($C$2="Tramo 9",Costos!M209,IF($C$2="Tramo 10",Costos!M232,IF($C$2="Tramo 11",Costos!M255)))))))))))</f>
        <v>3241774.163010966</v>
      </c>
      <c r="G22" s="110"/>
    </row>
    <row r="23" spans="2:9" hidden="1" x14ac:dyDescent="0.25">
      <c r="B23" s="82">
        <f t="shared" si="0"/>
        <v>0</v>
      </c>
      <c r="C23" s="18">
        <f>'Datos de entrada (Conductor)'!J26</f>
        <v>350</v>
      </c>
      <c r="D23" s="82">
        <f t="shared" si="1"/>
        <v>0</v>
      </c>
      <c r="E23" s="14">
        <f>IF($C$2="Tramo 1",Costos!L26,IF($C$2="Tramo 2",Costos!L49,IF($C$2="Tramo 3",Costos!L72,IF($C$2="Tramo 4",Costos!L95,IF($C$2="Tramo 5",Costos!L118,IF($C$2="Tramo 6",Costos!L141,IF($C$2="Tramo 7",Costos!L164,IF($C$2="Tramo 8",Costos!L187,IF($C$2="Tramo 9",Costos!L210,IF($C$2="Tramo 10",Costos!L233,IF($C$2="Tramo 11",Costos!L256)))))))))))</f>
        <v>0</v>
      </c>
      <c r="F23" s="14">
        <f>IF($C$2="Tramo 1",Costos!M26,IF($C$2="Tramo 2",Costos!M49,IF($C$2="Tramo 3",Costos!M72,IF($C$2="Tramo 4",Costos!M95,IF($C$2="Tramo 5",Costos!M118,IF($C$2="Tramo 6",Costos!M141,IF($C$2="Tramo 7",Costos!M164,IF($C$2="Tramo 8",Costos!M187,IF($C$2="Tramo 9",Costos!M210,IF($C$2="Tramo 10",Costos!M233,IF($C$2="Tramo 11",Costos!M256)))))))))))</f>
        <v>0</v>
      </c>
    </row>
    <row r="24" spans="2:9" x14ac:dyDescent="0.25">
      <c r="B24" s="82">
        <f t="shared" si="0"/>
        <v>205839592.03180447</v>
      </c>
      <c r="C24" s="19">
        <f>'Datos de entrada (Conductor)'!J27</f>
        <v>477</v>
      </c>
      <c r="D24" s="82">
        <f t="shared" si="1"/>
        <v>205839592.03180447</v>
      </c>
      <c r="E24" s="14">
        <f>IF($C$2="Tramo 1",Costos!L27,IF($C$2="Tramo 2",Costos!L50,IF($C$2="Tramo 3",Costos!L73,IF($C$2="Tramo 4",Costos!L96,IF($C$2="Tramo 5",Costos!L119,IF($C$2="Tramo 6",Costos!L142,IF($C$2="Tramo 7",Costos!L165,IF($C$2="Tramo 8",Costos!L188,IF($C$2="Tramo 9",Costos!L211,IF($C$2="Tramo 10",Costos!L234,IF($C$2="Tramo 11",Costos!L257)))))))))))</f>
        <v>203554208.00000003</v>
      </c>
      <c r="F24" s="14">
        <f>IF($C$2="Tramo 1",Costos!M27,IF($C$2="Tramo 2",Costos!M50,IF($C$2="Tramo 3",Costos!M73,IF($C$2="Tramo 4",Costos!M96,IF($C$2="Tramo 5",Costos!M119,IF($C$2="Tramo 6",Costos!M142,IF($C$2="Tramo 7",Costos!M165,IF($C$2="Tramo 8",Costos!M188,IF($C$2="Tramo 9",Costos!M211,IF($C$2="Tramo 10",Costos!M234,IF($C$2="Tramo 11",Costos!M257)))))))))))</f>
        <v>2285384.0318044359</v>
      </c>
      <c r="G24" s="110"/>
    </row>
    <row r="25" spans="2:9" hidden="1" x14ac:dyDescent="0.25">
      <c r="B25" s="82">
        <f t="shared" si="0"/>
        <v>0</v>
      </c>
      <c r="C25" s="18">
        <f>'Datos de entrada (Conductor)'!J28</f>
        <v>500</v>
      </c>
      <c r="D25" s="82">
        <f t="shared" si="1"/>
        <v>0</v>
      </c>
      <c r="E25" s="14">
        <f>IF($C$2="Tramo 1",Costos!L28,IF($C$2="Tramo 2",Costos!L51,IF($C$2="Tramo 3",Costos!L74,IF($C$2="Tramo 4",Costos!L97,IF($C$2="Tramo 5",Costos!L120,IF($C$2="Tramo 6",Costos!L143,IF($C$2="Tramo 7",Costos!L166,IF($C$2="Tramo 8",Costos!L189,IF($C$2="Tramo 9",Costos!L212,IF($C$2="Tramo 10",Costos!L235,IF($C$2="Tramo 11",Costos!L258)))))))))))</f>
        <v>0</v>
      </c>
      <c r="F25" s="14">
        <f>IF($C$2="Tramo 1",Costos!M28,IF($C$2="Tramo 2",Costos!M51,IF($C$2="Tramo 3",Costos!M74,IF($C$2="Tramo 4",Costos!M97,IF($C$2="Tramo 5",Costos!M120,IF($C$2="Tramo 6",Costos!M143,IF($C$2="Tramo 7",Costos!M166,IF($C$2="Tramo 8",Costos!M189,IF($C$2="Tramo 9",Costos!M212,IF($C$2="Tramo 10",Costos!M235,IF($C$2="Tramo 11",Costos!M258)))))))))))</f>
        <v>0</v>
      </c>
    </row>
    <row r="26" spans="2:9" x14ac:dyDescent="0.25">
      <c r="B26" s="82">
        <f t="shared" si="0"/>
        <v>277568467.46463472</v>
      </c>
      <c r="C26" s="19">
        <f>'Datos de entrada (Conductor)'!J29</f>
        <v>795</v>
      </c>
      <c r="D26" s="82">
        <f t="shared" si="1"/>
        <v>277568467.46463472</v>
      </c>
      <c r="E26" s="14">
        <f>IF($C$2="Tramo 1",Costos!L29,IF($C$2="Tramo 2",Costos!L52,IF($C$2="Tramo 3",Costos!L75,IF($C$2="Tramo 4",Costos!L98,IF($C$2="Tramo 5",Costos!L121,IF($C$2="Tramo 6",Costos!L144,IF($C$2="Tramo 7",Costos!L167,IF($C$2="Tramo 8",Costos!L190,IF($C$2="Tramo 9",Costos!L213,IF($C$2="Tramo 10",Costos!L236,IF($C$2="Tramo 11",Costos!L259)))))))))))</f>
        <v>276198208</v>
      </c>
      <c r="F26" s="14">
        <f>IF($C$2="Tramo 1",Costos!M29,IF($C$2="Tramo 2",Costos!M52,IF($C$2="Tramo 3",Costos!M75,IF($C$2="Tramo 4",Costos!M98,IF($C$2="Tramo 5",Costos!M121,IF($C$2="Tramo 6",Costos!M144,IF($C$2="Tramo 7",Costos!M167,IF($C$2="Tramo 8",Costos!M190,IF($C$2="Tramo 9",Costos!M213,IF($C$2="Tramo 10",Costos!M236,IF($C$2="Tramo 11",Costos!M259)))))))))))</f>
        <v>1370259.4646347361</v>
      </c>
      <c r="G26" s="110"/>
    </row>
    <row r="27" spans="2:9" hidden="1" x14ac:dyDescent="0.25">
      <c r="B27" s="82">
        <f t="shared" si="0"/>
        <v>0</v>
      </c>
      <c r="C27" s="18">
        <f>'Datos de entrada (Conductor)'!J30</f>
        <v>1000</v>
      </c>
      <c r="D27" s="82">
        <f t="shared" si="1"/>
        <v>0</v>
      </c>
      <c r="E27" s="14">
        <f>IF($C$2="Tramo 1",Costos!L30,IF($C$2="Tramo 2",Costos!L53,IF($C$2="Tramo 3",Costos!L76,IF($C$2="Tramo 4",Costos!L99,IF($C$2="Tramo 5",Costos!L122,IF($C$2="Tramo 6",Costos!L145,IF($C$2="Tramo 7",Costos!L168,IF($C$2="Tramo 8",Costos!L191,IF($C$2="Tramo 9",Costos!L214,IF($C$2="Tramo 10",Costos!L237,IF($C$2="Tramo 11",Costos!L260)))))))))))</f>
        <v>0</v>
      </c>
      <c r="F27" s="14">
        <f>IF($C$2="Tramo 1",Costos!M30,IF($C$2="Tramo 2",Costos!M53,IF($C$2="Tramo 3",Costos!M76,IF($C$2="Tramo 4",Costos!M99,IF($C$2="Tramo 5",Costos!M122,IF($C$2="Tramo 6",Costos!M145,IF($C$2="Tramo 7",Costos!M168,IF($C$2="Tramo 8",Costos!M191,IF($C$2="Tramo 9",Costos!M214,IF($C$2="Tramo 10",Costos!M237,IF($C$2="Tramo 11",Costos!M260)))))))))))</f>
        <v>0</v>
      </c>
    </row>
    <row r="29" spans="2:9" x14ac:dyDescent="0.25">
      <c r="F29" s="108"/>
    </row>
    <row r="30" spans="2:9" x14ac:dyDescent="0.25">
      <c r="C30" s="71"/>
      <c r="D30" s="71"/>
      <c r="E30" s="71"/>
      <c r="F30" s="71"/>
      <c r="G30" s="17"/>
      <c r="H30" s="17"/>
      <c r="I30" s="17"/>
    </row>
    <row r="31" spans="2:9" x14ac:dyDescent="0.25">
      <c r="C31" s="57"/>
      <c r="D31" s="57"/>
      <c r="E31" s="58"/>
      <c r="F31" s="58"/>
      <c r="G31" s="10"/>
      <c r="H31" s="10"/>
      <c r="I31" s="10"/>
    </row>
    <row r="32" spans="2:9" x14ac:dyDescent="0.25">
      <c r="C32" s="107"/>
      <c r="D32" s="107"/>
      <c r="E32" s="59"/>
      <c r="F32" s="60"/>
      <c r="G32" s="10"/>
      <c r="H32" s="10"/>
      <c r="I32" s="10"/>
    </row>
    <row r="33" spans="3:6" x14ac:dyDescent="0.25">
      <c r="C33" s="107"/>
      <c r="D33" s="107"/>
      <c r="E33" s="59"/>
      <c r="F33" s="60"/>
    </row>
    <row r="34" spans="3:6" x14ac:dyDescent="0.25">
      <c r="C34" s="107"/>
      <c r="D34" s="107"/>
      <c r="E34" s="59"/>
      <c r="F34" s="60"/>
    </row>
    <row r="35" spans="3:6" x14ac:dyDescent="0.25">
      <c r="C35" s="107"/>
      <c r="D35" s="107"/>
      <c r="E35" s="59"/>
      <c r="F35" s="60"/>
    </row>
    <row r="36" spans="3:6" x14ac:dyDescent="0.25">
      <c r="C36" s="107"/>
      <c r="D36" s="107"/>
      <c r="E36" s="59"/>
      <c r="F36" s="60"/>
    </row>
    <row r="37" spans="3:6" x14ac:dyDescent="0.25">
      <c r="C37" s="107"/>
      <c r="D37" s="107"/>
      <c r="E37" s="59"/>
      <c r="F37" s="60"/>
    </row>
    <row r="38" spans="3:6" x14ac:dyDescent="0.25">
      <c r="C38" s="107"/>
      <c r="D38" s="107"/>
      <c r="E38" s="59"/>
      <c r="F38" s="60"/>
    </row>
    <row r="39" spans="3:6" x14ac:dyDescent="0.25">
      <c r="C39" s="107"/>
      <c r="D39" s="107"/>
      <c r="E39" s="59"/>
      <c r="F39" s="60"/>
    </row>
    <row r="40" spans="3:6" x14ac:dyDescent="0.25">
      <c r="C40" s="107"/>
      <c r="D40" s="107"/>
      <c r="E40" s="59"/>
      <c r="F40" s="60"/>
    </row>
    <row r="41" spans="3:6" x14ac:dyDescent="0.25">
      <c r="C41" s="107"/>
      <c r="D41" s="107"/>
      <c r="E41" s="59"/>
      <c r="F41" s="60"/>
    </row>
    <row r="42" spans="3:6" x14ac:dyDescent="0.25">
      <c r="C42" s="107"/>
      <c r="D42" s="107"/>
      <c r="E42" s="59"/>
      <c r="F42" s="60"/>
    </row>
    <row r="43" spans="3:6" x14ac:dyDescent="0.25">
      <c r="C43" s="57"/>
      <c r="D43" s="57"/>
      <c r="E43" s="59"/>
      <c r="F43" s="60"/>
    </row>
    <row r="44" spans="3:6" x14ac:dyDescent="0.25">
      <c r="C44" s="57"/>
      <c r="D44" s="57"/>
      <c r="E44" s="59"/>
      <c r="F44" s="60"/>
    </row>
    <row r="45" spans="3:6" x14ac:dyDescent="0.25">
      <c r="C45" s="57"/>
      <c r="D45" s="57"/>
      <c r="E45" s="59"/>
      <c r="F45" s="60"/>
    </row>
    <row r="46" spans="3:6" x14ac:dyDescent="0.25">
      <c r="C46" s="57"/>
      <c r="D46" s="57"/>
      <c r="E46" s="59"/>
      <c r="F46" s="60"/>
    </row>
    <row r="47" spans="3:6" x14ac:dyDescent="0.25">
      <c r="C47" s="57"/>
      <c r="D47" s="57"/>
      <c r="E47" s="59"/>
      <c r="F47" s="60"/>
    </row>
    <row r="48" spans="3:6" x14ac:dyDescent="0.25">
      <c r="C48" s="61"/>
      <c r="D48" s="61"/>
      <c r="E48" s="59"/>
      <c r="F48" s="60"/>
    </row>
    <row r="49" spans="3:6" x14ac:dyDescent="0.25">
      <c r="C49" s="57"/>
      <c r="D49" s="57"/>
      <c r="E49" s="59"/>
      <c r="F49" s="60"/>
    </row>
    <row r="50" spans="3:6" x14ac:dyDescent="0.25">
      <c r="C50" s="57"/>
      <c r="D50" s="57"/>
      <c r="E50" s="59"/>
      <c r="F50" s="60"/>
    </row>
    <row r="51" spans="3:6" x14ac:dyDescent="0.25">
      <c r="C51" s="57"/>
      <c r="D51" s="57"/>
      <c r="E51" s="59"/>
      <c r="F51" s="60"/>
    </row>
    <row r="52" spans="3:6" x14ac:dyDescent="0.25">
      <c r="C52" s="57"/>
      <c r="D52" s="57"/>
      <c r="E52" s="59"/>
      <c r="F52" s="60"/>
    </row>
    <row r="53" spans="3:6" x14ac:dyDescent="0.25">
      <c r="C53" s="61"/>
      <c r="D53" s="61"/>
      <c r="E53" s="59"/>
      <c r="F53" s="60"/>
    </row>
  </sheetData>
  <autoFilter ref="E3:F27" xr:uid="{00000000-0009-0000-0000-000002000000}">
    <filterColumn colId="0">
      <filters blank="1">
        <filter val="$ 100,109,152.00"/>
        <filter val="$ 117,834,288.00"/>
        <filter val="$ 140,789,792.00"/>
        <filter val="$ 163,454,720.00"/>
        <filter val="$ 203,554,208.00"/>
        <filter val="$ 26,884,000.00"/>
        <filter val="$ 276,198,208.00"/>
        <filter val="$ 46,062,016.00"/>
        <filter val="$ 69,889,248.00"/>
        <filter val="$ 84,127,472.00"/>
      </filters>
    </filterColumn>
  </autoFilter>
  <mergeCells count="4">
    <mergeCell ref="E3:E4"/>
    <mergeCell ref="F3:F4"/>
    <mergeCell ref="C2:F2"/>
    <mergeCell ref="C3:C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'Valores admisibles de entrada'!$G$3:$G$13</xm:f>
          </x14:formula1>
          <xm:sqref>C2:F2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C00000"/>
  </sheetPr>
  <dimension ref="A1:S263"/>
  <sheetViews>
    <sheetView workbookViewId="0">
      <selection activeCell="O15" sqref="O15"/>
    </sheetView>
  </sheetViews>
  <sheetFormatPr defaultColWidth="11.42578125" defaultRowHeight="15" x14ac:dyDescent="0.25"/>
  <cols>
    <col min="1" max="1" width="17.42578125" bestFit="1" customWidth="1"/>
    <col min="2" max="2" width="12" bestFit="1" customWidth="1"/>
    <col min="4" max="4" width="9" bestFit="1" customWidth="1"/>
    <col min="5" max="6" width="9" style="24" customWidth="1"/>
    <col min="7" max="7" width="7.5703125" style="24" bestFit="1" customWidth="1"/>
    <col min="8" max="8" width="10.5703125" style="24" bestFit="1" customWidth="1"/>
    <col min="9" max="9" width="13" style="24" customWidth="1"/>
    <col min="10" max="10" width="10.28515625" style="24" bestFit="1" customWidth="1"/>
    <col min="11" max="11" width="13.85546875" style="24" customWidth="1"/>
    <col min="12" max="13" width="16.7109375" bestFit="1" customWidth="1"/>
  </cols>
  <sheetData>
    <row r="1" spans="1:19" s="24" customFormat="1" x14ac:dyDescent="0.25"/>
    <row r="2" spans="1:19" s="24" customFormat="1" ht="28.5" x14ac:dyDescent="0.45">
      <c r="A2" s="6" t="s">
        <v>90</v>
      </c>
      <c r="B2" s="24">
        <f>(((1+'Datos de entrada (Sistema)'!$I$14)^2)*(1+'Datos de entrada (Sistema)'!$I$23))/(1+'Datos de entrada (Sistema)'!$I$22)</f>
        <v>0.95329982206405683</v>
      </c>
      <c r="D2" s="151" t="s">
        <v>115</v>
      </c>
      <c r="E2" s="151"/>
      <c r="F2" s="151"/>
      <c r="G2" s="151"/>
      <c r="H2" s="151"/>
      <c r="I2" s="151"/>
      <c r="J2" s="151"/>
      <c r="K2" s="151"/>
      <c r="L2" s="151"/>
      <c r="M2" s="151"/>
      <c r="N2" s="151"/>
    </row>
    <row r="3" spans="1:19" s="24" customFormat="1" x14ac:dyDescent="0.25">
      <c r="A3" s="6" t="s">
        <v>105</v>
      </c>
      <c r="B3" s="24">
        <f>(1-($B$2^'Datos de entrada (Sistema)'!$I$26))/(1-$B$2)</f>
        <v>13.185622408556265</v>
      </c>
    </row>
    <row r="4" spans="1:19" s="24" customFormat="1" x14ac:dyDescent="0.25">
      <c r="A4" s="25" t="s">
        <v>89</v>
      </c>
      <c r="B4" s="25">
        <f>(0.7*('Datos de entrada (Sistema)'!$I$15^2))+(0.3*'Datos de entrada (Sistema)'!$I$15)</f>
        <v>0.47394720000000001</v>
      </c>
    </row>
    <row r="5" spans="1:19" s="24" customFormat="1" x14ac:dyDescent="0.25">
      <c r="A5" s="6" t="s">
        <v>93</v>
      </c>
      <c r="B5" s="24">
        <f>(F8*'Datos de entrada (Sistema)'!$I$17)*('Datos de entrada (Sistema)'!$I$18)*('Datos de entrada (Sistema)'!$I$25*365*$B$4*'Datos de entrada (Sistema)'!$I$20+'Datos de entrada (Sistema)'!$I$21)*(($B$3)/(1+'Datos de entrada (Sistema)'!$I$22))</f>
        <v>7670.9464288678009</v>
      </c>
    </row>
    <row r="6" spans="1:19" ht="15.75" thickBot="1" x14ac:dyDescent="0.3"/>
    <row r="7" spans="1:19" ht="51.75" thickBot="1" x14ac:dyDescent="0.3">
      <c r="B7" s="8" t="s">
        <v>6</v>
      </c>
      <c r="C7" s="8" t="s">
        <v>9</v>
      </c>
      <c r="D7" s="8" t="s">
        <v>25</v>
      </c>
      <c r="E7" s="8" t="s">
        <v>59</v>
      </c>
      <c r="F7" s="8" t="s">
        <v>62</v>
      </c>
      <c r="G7" s="8" t="s">
        <v>106</v>
      </c>
      <c r="H7" s="8" t="s">
        <v>110</v>
      </c>
      <c r="I7" s="8" t="s">
        <v>111</v>
      </c>
      <c r="J7" s="8" t="s">
        <v>112</v>
      </c>
      <c r="K7" s="8" t="s">
        <v>114</v>
      </c>
      <c r="L7" s="3" t="s">
        <v>27</v>
      </c>
      <c r="M7" s="3" t="s">
        <v>107</v>
      </c>
    </row>
    <row r="8" spans="1:19" x14ac:dyDescent="0.25">
      <c r="B8" s="2">
        <v>1</v>
      </c>
      <c r="C8" s="2">
        <f>'Datos de entrada (Conductor)'!J8</f>
        <v>0</v>
      </c>
      <c r="D8" s="12">
        <f>IF(B8=1,'Datos de entrada (Sistema)'!$N$14,IF(B8=2,'Datos de entrada (Sistema)'!$N$15,IF(B8=3,'Datos de entrada (Sistema)'!$N$16,IF(B8=4,'Datos de entrada (Sistema)'!$N$17,IF(B8=5,'Datos de entrada (Sistema)'!$N$18,IF(B8=6,'Datos de entrada (Sistema)'!$N$19,IF(B8=7,'Datos de entrada (Sistema)'!$N$20,IF(B8=8,'Datos de entrada (Sistema)'!$N$21, IF(B8=9,'Datos de entrada (Sistema)'!$N$22,IF(B8=10,'Datos de entrada (Sistema)'!$N$23,IF(B8=11,'Datos de entrada (Sistema)'!$N$24,”Error”)))))))))))</f>
        <v>1</v>
      </c>
      <c r="E8" s="12">
        <f>IF('Datos de entrada (Sistema)'!$I$16="Si",1,IF('Datos de entrada (Sistema)'!$I$16="No",0))</f>
        <v>1</v>
      </c>
      <c r="F8" s="12">
        <f>IF('Datos de entrada (Sistema)'!$I$12="Trifásico",3,IF('Datos de entrada (Sistema)'!$I$12="Monofásico trifilar",2,IF('Datos de entrada (Sistema)'!$I$12="Monofásico bifilar",1)))</f>
        <v>3</v>
      </c>
      <c r="G8"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8" s="9">
        <f>IF(F8=3,'Datos de entrada (Sistema)'!$I$17*3*((Costos!G8/'Datos de entrada (Sistema)'!$I$17)^2)*'Datos de entrada (Conductor)'!L8*Costos!D8*Costos!$B$4,IF(F8=2,'Datos de entrada (Sistema)'!$I$17*2*((Costos!G8/'Datos de entrada (Sistema)'!$I$17)^2)*'Datos de entrada (Conductor)'!L8*Costos!D8*Costos!$B$4,IF(F8=1,'Datos de entrada (Sistema)'!$I$17*((Costos!G8/'Datos de entrada (Sistema)'!$I$17)^2)*'Datos de entrada (Conductor)'!L8*Costos!D8*Costos!$B$4,"error")))</f>
        <v>0</v>
      </c>
      <c r="I8" s="9">
        <f>'Datos de entrada (Sistema)'!$O$14*'Datos de entrada (Sistema)'!$P$14*'Datos de entrada (Sistema)'!$I$15*1000</f>
        <v>2862000</v>
      </c>
      <c r="J8" s="123">
        <f>(H8)/I8</f>
        <v>0</v>
      </c>
      <c r="K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8" s="13">
        <f>IF(K8&gt;J8,(1+E8*0.04)*'Datos de entrada (Conductor)'!K8*D8,0)</f>
        <v>0</v>
      </c>
      <c r="M8" s="13">
        <f>IF(K8&gt;J8,G8^2*'Datos de entrada (Conductor)'!L8*D8*$B$5,0)</f>
        <v>0</v>
      </c>
      <c r="N8" s="7"/>
    </row>
    <row r="9" spans="1:19" x14ac:dyDescent="0.25">
      <c r="B9" s="1">
        <v>1</v>
      </c>
      <c r="C9" s="2">
        <f>'Datos de entrada (Conductor)'!J9</f>
        <v>0</v>
      </c>
      <c r="D9" s="12">
        <f>IF(B9=1,'Datos de entrada (Sistema)'!$N$14,IF(B9=2,'Datos de entrada (Sistema)'!$N$15,IF(B9=3,'Datos de entrada (Sistema)'!$N$16,IF(B9=4,'Datos de entrada (Sistema)'!$N$17,IF(B9=5,'Datos de entrada (Sistema)'!$N$18,IF(B9=6,'Datos de entrada (Sistema)'!$N$19,IF(B9=7,'Datos de entrada (Sistema)'!$N$20,IF(B9=8,'Datos de entrada (Sistema)'!$N$21, IF(B9=9,'Datos de entrada (Sistema)'!$N$22,IF(B9=10,'Datos de entrada (Sistema)'!$N$23,IF(B9=11,'Datos de entrada (Sistema)'!$N$24,”Error”)))))))))))</f>
        <v>1</v>
      </c>
      <c r="E9" s="12">
        <f>IF('Datos de entrada (Sistema)'!$I$16="Si",1,IF('Datos de entrada (Sistema)'!$I$16="No",0))</f>
        <v>1</v>
      </c>
      <c r="F9" s="12">
        <f>IF('Datos de entrada (Sistema)'!$I$12="Trifásico",3,IF('Datos de entrada (Sistema)'!$I$12="Monofásico trifilar",2,IF('Datos de entrada (Sistema)'!$I$12="Monofásico bifilar",1)))</f>
        <v>3</v>
      </c>
      <c r="G9"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9" s="9">
        <f>IF(F9=3,'Datos de entrada (Sistema)'!$I$17*3*((Costos!G9/'Datos de entrada (Sistema)'!$I$17)^2)*'Datos de entrada (Conductor)'!L9*Costos!D9*Costos!$B$4,IF(F9=2,'Datos de entrada (Sistema)'!$I$17*2*((Costos!G9/'Datos de entrada (Sistema)'!$I$17)^2)*'Datos de entrada (Conductor)'!L9*Costos!D9*Costos!$B$4,IF(F9=1,'Datos de entrada (Sistema)'!$I$17*((Costos!G9/'Datos de entrada (Sistema)'!$I$17)^2)*'Datos de entrada (Conductor)'!L9*Costos!D9*Costos!$B$4,"error")))</f>
        <v>0</v>
      </c>
      <c r="I9" s="9">
        <f>'Datos de entrada (Sistema)'!$O$14*'Datos de entrada (Sistema)'!$P$14*'Datos de entrada (Sistema)'!$I$15*1000</f>
        <v>2862000</v>
      </c>
      <c r="J9" s="123">
        <f t="shared" ref="J9:J72" si="0">(H9)/I9</f>
        <v>0</v>
      </c>
      <c r="K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9" s="13">
        <f>IF(K9&gt;J9,(1+E9*0.04)*'Datos de entrada (Conductor)'!K9*D9,0)</f>
        <v>0</v>
      </c>
      <c r="M9" s="13">
        <f>IF(K9&gt;J9,G9^2*'Datos de entrada (Conductor)'!L9*D9*$B$5,0)</f>
        <v>0</v>
      </c>
    </row>
    <row r="10" spans="1:19" x14ac:dyDescent="0.25">
      <c r="B10" s="1">
        <v>1</v>
      </c>
      <c r="C10" s="2">
        <f>'Datos de entrada (Conductor)'!J10</f>
        <v>0</v>
      </c>
      <c r="D10" s="12">
        <f>IF(B10=1,'Datos de entrada (Sistema)'!$N$14,IF(B10=2,'Datos de entrada (Sistema)'!$N$15,IF(B10=3,'Datos de entrada (Sistema)'!$N$16,IF(B10=4,'Datos de entrada (Sistema)'!$N$17,IF(B10=5,'Datos de entrada (Sistema)'!$N$18,IF(B10=6,'Datos de entrada (Sistema)'!$N$19,IF(B10=7,'Datos de entrada (Sistema)'!$N$20,IF(B10=8,'Datos de entrada (Sistema)'!$N$21, IF(B10=9,'Datos de entrada (Sistema)'!$N$22,IF(B10=10,'Datos de entrada (Sistema)'!$N$23,IF(B10=11,'Datos de entrada (Sistema)'!$N$24,”Error”)))))))))))</f>
        <v>1</v>
      </c>
      <c r="E10" s="12">
        <f>IF('Datos de entrada (Sistema)'!$I$16="Si",1,IF('Datos de entrada (Sistema)'!$I$16="No",0))</f>
        <v>1</v>
      </c>
      <c r="F10" s="12">
        <f>IF('Datos de entrada (Sistema)'!$I$12="Trifásico",3,IF('Datos de entrada (Sistema)'!$I$12="Monofásico trifilar",2,IF('Datos de entrada (Sistema)'!$I$12="Monofásico bifilar",1)))</f>
        <v>3</v>
      </c>
      <c r="G10"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10" s="9">
        <f>IF(F10=3,'Datos de entrada (Sistema)'!$I$17*3*((Costos!G10/'Datos de entrada (Sistema)'!$I$17)^2)*'Datos de entrada (Conductor)'!L10*Costos!D10*Costos!$B$4,IF(F10=2,'Datos de entrada (Sistema)'!$I$17*2*((Costos!G10/'Datos de entrada (Sistema)'!$I$17)^2)*'Datos de entrada (Conductor)'!L10*Costos!D10*Costos!$B$4,IF(F10=1,'Datos de entrada (Sistema)'!$I$17*((Costos!G10/'Datos de entrada (Sistema)'!$I$17)^2)*'Datos de entrada (Conductor)'!L10*Costos!D10*Costos!$B$4,"error")))</f>
        <v>0</v>
      </c>
      <c r="I10" s="9">
        <f>'Datos de entrada (Sistema)'!$O$14*'Datos de entrada (Sistema)'!$P$14*'Datos de entrada (Sistema)'!$I$15*1000</f>
        <v>2862000</v>
      </c>
      <c r="J10" s="123">
        <f t="shared" si="0"/>
        <v>0</v>
      </c>
      <c r="K1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0" s="13">
        <f>IF(K10&gt;J10,(1+E10*0.04)*'Datos de entrada (Conductor)'!K10*D10,0)</f>
        <v>0</v>
      </c>
      <c r="M10" s="13">
        <f>IF(K10&gt;J10,G10^2*'Datos de entrada (Conductor)'!L10*D10*$B$5,0)</f>
        <v>0</v>
      </c>
    </row>
    <row r="11" spans="1:19" x14ac:dyDescent="0.25">
      <c r="B11" s="1">
        <v>1</v>
      </c>
      <c r="C11" s="2">
        <f>'Datos de entrada (Conductor)'!J11</f>
        <v>0</v>
      </c>
      <c r="D11" s="12">
        <f>IF(B11=1,'Datos de entrada (Sistema)'!$N$14,IF(B11=2,'Datos de entrada (Sistema)'!$N$15,IF(B11=3,'Datos de entrada (Sistema)'!$N$16,IF(B11=4,'Datos de entrada (Sistema)'!$N$17,IF(B11=5,'Datos de entrada (Sistema)'!$N$18,IF(B11=6,'Datos de entrada (Sistema)'!$N$19,IF(B11=7,'Datos de entrada (Sistema)'!$N$20,IF(B11=8,'Datos de entrada (Sistema)'!$N$21, IF(B11=9,'Datos de entrada (Sistema)'!$N$22,IF(B11=10,'Datos de entrada (Sistema)'!$N$23,IF(B11=11,'Datos de entrada (Sistema)'!$N$24,”Error”)))))))))))</f>
        <v>1</v>
      </c>
      <c r="E11" s="12">
        <f>IF('Datos de entrada (Sistema)'!$I$16="Si",1,IF('Datos de entrada (Sistema)'!$I$16="No",0))</f>
        <v>1</v>
      </c>
      <c r="F11" s="12">
        <f>IF('Datos de entrada (Sistema)'!$I$12="Trifásico",3,IF('Datos de entrada (Sistema)'!$I$12="Monofásico trifilar",2,IF('Datos de entrada (Sistema)'!$I$12="Monofásico bifilar",1)))</f>
        <v>3</v>
      </c>
      <c r="G11"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11" s="9">
        <f>IF(F11=3,'Datos de entrada (Sistema)'!$I$17*3*((Costos!G11/'Datos de entrada (Sistema)'!$I$17)^2)*'Datos de entrada (Conductor)'!L11*Costos!D11*Costos!$B$4,IF(F11=2,'Datos de entrada (Sistema)'!$I$17*2*((Costos!G11/'Datos de entrada (Sistema)'!$I$17)^2)*'Datos de entrada (Conductor)'!L11*Costos!D11*Costos!$B$4,IF(F11=1,'Datos de entrada (Sistema)'!$I$17*((Costos!G11/'Datos de entrada (Sistema)'!$I$17)^2)*'Datos de entrada (Conductor)'!L11*Costos!D11*Costos!$B$4,"error")))</f>
        <v>0</v>
      </c>
      <c r="I11" s="9">
        <f>'Datos de entrada (Sistema)'!$O$14*'Datos de entrada (Sistema)'!$P$14*'Datos de entrada (Sistema)'!$I$15*1000</f>
        <v>2862000</v>
      </c>
      <c r="J11" s="123">
        <f t="shared" si="0"/>
        <v>0</v>
      </c>
      <c r="K1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1" s="13">
        <f>IF(K11&gt;J11,(1+E11*0.04)*'Datos de entrada (Conductor)'!K11*D11,0)</f>
        <v>0</v>
      </c>
      <c r="M11" s="13">
        <f>IF(K11&gt;J11,G11^2*'Datos de entrada (Conductor)'!L11*D11*$B$5,0)</f>
        <v>0</v>
      </c>
    </row>
    <row r="12" spans="1:19" x14ac:dyDescent="0.25">
      <c r="B12" s="1">
        <v>1</v>
      </c>
      <c r="C12" s="2">
        <f>'Datos de entrada (Conductor)'!J12</f>
        <v>0</v>
      </c>
      <c r="D12" s="12">
        <f>IF(B12=1,'Datos de entrada (Sistema)'!$N$14,IF(B12=2,'Datos de entrada (Sistema)'!$N$15,IF(B12=3,'Datos de entrada (Sistema)'!$N$16,IF(B12=4,'Datos de entrada (Sistema)'!$N$17,IF(B12=5,'Datos de entrada (Sistema)'!$N$18,IF(B12=6,'Datos de entrada (Sistema)'!$N$19,IF(B12=7,'Datos de entrada (Sistema)'!$N$20,IF(B12=8,'Datos de entrada (Sistema)'!$N$21, IF(B12=9,'Datos de entrada (Sistema)'!$N$22,IF(B12=10,'Datos de entrada (Sistema)'!$N$23,IF(B12=11,'Datos de entrada (Sistema)'!$N$24,”Error”)))))))))))</f>
        <v>1</v>
      </c>
      <c r="E12" s="12">
        <f>IF('Datos de entrada (Sistema)'!$I$16="Si",1,IF('Datos de entrada (Sistema)'!$I$16="No",0))</f>
        <v>1</v>
      </c>
      <c r="F12" s="12">
        <f>IF('Datos de entrada (Sistema)'!$I$12="Trifásico",3,IF('Datos de entrada (Sistema)'!$I$12="Monofásico trifilar",2,IF('Datos de entrada (Sistema)'!$I$12="Monofásico bifilar",1)))</f>
        <v>3</v>
      </c>
      <c r="G12"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12" s="9">
        <f>IF(F12=3,'Datos de entrada (Sistema)'!$I$17*3*((Costos!G12/'Datos de entrada (Sistema)'!$I$17)^2)*'Datos de entrada (Conductor)'!L12*Costos!D12*Costos!$B$4,IF(F12=2,'Datos de entrada (Sistema)'!$I$17*2*((Costos!G12/'Datos de entrada (Sistema)'!$I$17)^2)*'Datos de entrada (Conductor)'!L12*Costos!D12*Costos!$B$4,IF(F12=1,'Datos de entrada (Sistema)'!$I$17*((Costos!G12/'Datos de entrada (Sistema)'!$I$17)^2)*'Datos de entrada (Conductor)'!L12*Costos!D12*Costos!$B$4,"error")))</f>
        <v>0</v>
      </c>
      <c r="I12" s="9">
        <f>'Datos de entrada (Sistema)'!$O$14*'Datos de entrada (Sistema)'!$P$14*'Datos de entrada (Sistema)'!$I$15*1000</f>
        <v>2862000</v>
      </c>
      <c r="J12" s="123">
        <f t="shared" si="0"/>
        <v>0</v>
      </c>
      <c r="K1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2" s="13">
        <f>IF(K12&gt;J12,(1+E12*0.04)*'Datos de entrada (Conductor)'!K12*D12,0)</f>
        <v>0</v>
      </c>
      <c r="M12" s="13">
        <f>IF(K12&gt;J12,G12^2*'Datos de entrada (Conductor)'!L12*D12*$B$5,0)</f>
        <v>0</v>
      </c>
    </row>
    <row r="13" spans="1:19" x14ac:dyDescent="0.25">
      <c r="B13" s="1">
        <v>1</v>
      </c>
      <c r="C13" s="2">
        <f>'Datos de entrada (Conductor)'!J13</f>
        <v>0</v>
      </c>
      <c r="D13" s="12">
        <f>IF(B13=1,'Datos de entrada (Sistema)'!$N$14,IF(B13=2,'Datos de entrada (Sistema)'!$N$15,IF(B13=3,'Datos de entrada (Sistema)'!$N$16,IF(B13=4,'Datos de entrada (Sistema)'!$N$17,IF(B13=5,'Datos de entrada (Sistema)'!$N$18,IF(B13=6,'Datos de entrada (Sistema)'!$N$19,IF(B13=7,'Datos de entrada (Sistema)'!$N$20,IF(B13=8,'Datos de entrada (Sistema)'!$N$21, IF(B13=9,'Datos de entrada (Sistema)'!$N$22,IF(B13=10,'Datos de entrada (Sistema)'!$N$23,IF(B13=11,'Datos de entrada (Sistema)'!$N$24,”Error”)))))))))))</f>
        <v>1</v>
      </c>
      <c r="E13" s="12">
        <f>IF('Datos de entrada (Sistema)'!$I$16="Si",1,IF('Datos de entrada (Sistema)'!$I$16="No",0))</f>
        <v>1</v>
      </c>
      <c r="F13" s="12">
        <f>IF('Datos de entrada (Sistema)'!$I$12="Trifásico",3,IF('Datos de entrada (Sistema)'!$I$12="Monofásico trifilar",2,IF('Datos de entrada (Sistema)'!$I$12="Monofásico bifilar",1)))</f>
        <v>3</v>
      </c>
      <c r="G13"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13" s="9">
        <f>IF(F13=3,'Datos de entrada (Sistema)'!$I$17*3*((Costos!G13/'Datos de entrada (Sistema)'!$I$17)^2)*'Datos de entrada (Conductor)'!L13*Costos!D13*Costos!$B$4,IF(F13=2,'Datos de entrada (Sistema)'!$I$17*2*((Costos!G13/'Datos de entrada (Sistema)'!$I$17)^2)*'Datos de entrada (Conductor)'!L13*Costos!D13*Costos!$B$4,IF(F13=1,'Datos de entrada (Sistema)'!$I$17*((Costos!G13/'Datos de entrada (Sistema)'!$I$17)^2)*'Datos de entrada (Conductor)'!L13*Costos!D13*Costos!$B$4,"error")))</f>
        <v>0</v>
      </c>
      <c r="I13" s="9">
        <f>'Datos de entrada (Sistema)'!$O$14*'Datos de entrada (Sistema)'!$P$14*'Datos de entrada (Sistema)'!$I$15*1000</f>
        <v>2862000</v>
      </c>
      <c r="J13" s="123">
        <f t="shared" si="0"/>
        <v>0</v>
      </c>
      <c r="K1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3" s="13">
        <f>IF(K13&gt;J13,(1+E13*0.04)*'Datos de entrada (Conductor)'!K13*D13,0)</f>
        <v>0</v>
      </c>
      <c r="M13" s="13">
        <f>IF(K13&gt;J13,G13^2*'Datos de entrada (Conductor)'!L13*D13*$B$5,0)</f>
        <v>0</v>
      </c>
    </row>
    <row r="14" spans="1:19" x14ac:dyDescent="0.25">
      <c r="B14" s="1">
        <v>1</v>
      </c>
      <c r="C14" s="2">
        <f>'Datos de entrada (Conductor)'!J14</f>
        <v>8</v>
      </c>
      <c r="D14" s="12">
        <f>IF(B14=1,'Datos de entrada (Sistema)'!$N$14,IF(B14=2,'Datos de entrada (Sistema)'!$N$15,IF(B14=3,'Datos de entrada (Sistema)'!$N$16,IF(B14=4,'Datos de entrada (Sistema)'!$N$17,IF(B14=5,'Datos de entrada (Sistema)'!$N$18,IF(B14=6,'Datos de entrada (Sistema)'!$N$19,IF(B14=7,'Datos de entrada (Sistema)'!$N$20,IF(B14=8,'Datos de entrada (Sistema)'!$N$21, IF(B14=9,'Datos de entrada (Sistema)'!$N$22,IF(B14=10,'Datos de entrada (Sistema)'!$N$23,IF(B14=11,'Datos de entrada (Sistema)'!$N$24,”Error”)))))))))))</f>
        <v>1</v>
      </c>
      <c r="E14" s="12">
        <f>IF('Datos de entrada (Sistema)'!$I$16="Si",1,IF('Datos de entrada (Sistema)'!$I$16="No",0))</f>
        <v>1</v>
      </c>
      <c r="F14" s="12">
        <f>IF('Datos de entrada (Sistema)'!$I$12="Trifásico",3,IF('Datos de entrada (Sistema)'!$I$12="Monofásico trifilar",2,IF('Datos de entrada (Sistema)'!$I$12="Monofásico bifilar",1)))</f>
        <v>3</v>
      </c>
      <c r="G14"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14" s="9">
        <f>IF(F14=3,'Datos de entrada (Sistema)'!$I$17*3*((Costos!G14/'Datos de entrada (Sistema)'!$I$17)^2)*'Datos de entrada (Conductor)'!L14*Costos!D14*Costos!$B$4,IF(F14=2,'Datos de entrada (Sistema)'!$I$17*2*((Costos!G14/'Datos de entrada (Sistema)'!$I$17)^2)*'Datos de entrada (Conductor)'!L14*Costos!D14*Costos!$B$4,IF(F14=1,'Datos de entrada (Sistema)'!$I$17*((Costos!G14/'Datos de entrada (Sistema)'!$I$17)^2)*'Datos de entrada (Conductor)'!L14*Costos!D14*Costos!$B$4,"error")))</f>
        <v>0</v>
      </c>
      <c r="I14" s="9">
        <f>'Datos de entrada (Sistema)'!$O$14*'Datos de entrada (Sistema)'!$P$14*'Datos de entrada (Sistema)'!$I$15*1000</f>
        <v>2862000</v>
      </c>
      <c r="J14" s="123">
        <f t="shared" si="0"/>
        <v>0</v>
      </c>
      <c r="K1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4" s="13">
        <f>IF(K14&gt;J14,(1+E14*0.04)*'Datos de entrada (Conductor)'!K14*D14,0)</f>
        <v>0</v>
      </c>
      <c r="M14" s="13">
        <f>IF(K14&gt;J14,G14^2*'Datos de entrada (Conductor)'!L14*D14*$B$5,0)</f>
        <v>0</v>
      </c>
    </row>
    <row r="15" spans="1:19" x14ac:dyDescent="0.25">
      <c r="B15" s="1">
        <v>1</v>
      </c>
      <c r="C15" s="2">
        <f>'Datos de entrada (Conductor)'!J15</f>
        <v>6</v>
      </c>
      <c r="D15" s="12">
        <f>IF(B15=1,'Datos de entrada (Sistema)'!$N$14,IF(B15=2,'Datos de entrada (Sistema)'!$N$15,IF(B15=3,'Datos de entrada (Sistema)'!$N$16,IF(B15=4,'Datos de entrada (Sistema)'!$N$17,IF(B15=5,'Datos de entrada (Sistema)'!$N$18,IF(B15=6,'Datos de entrada (Sistema)'!$N$19,IF(B15=7,'Datos de entrada (Sistema)'!$N$20,IF(B15=8,'Datos de entrada (Sistema)'!$N$21, IF(B15=9,'Datos de entrada (Sistema)'!$N$22,IF(B15=10,'Datos de entrada (Sistema)'!$N$23,IF(B15=11,'Datos de entrada (Sistema)'!$N$24,”Error”)))))))))))</f>
        <v>1</v>
      </c>
      <c r="E15" s="12">
        <f>IF('Datos de entrada (Sistema)'!$I$16="Si",1,IF('Datos de entrada (Sistema)'!$I$16="No",0))</f>
        <v>1</v>
      </c>
      <c r="F15" s="12">
        <f>IF('Datos de entrada (Sistema)'!$I$12="Trifásico",3,IF('Datos de entrada (Sistema)'!$I$12="Monofásico trifilar",2,IF('Datos de entrada (Sistema)'!$I$12="Monofásico bifilar",1)))</f>
        <v>3</v>
      </c>
      <c r="G15"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15" s="9">
        <f>IF(F15=3,'Datos de entrada (Sistema)'!$I$17*3*((Costos!G15/'Datos de entrada (Sistema)'!$I$17)^2)*'Datos de entrada (Conductor)'!L15*Costos!D15*Costos!$B$4,IF(F15=2,'Datos de entrada (Sistema)'!$I$17*2*((Costos!G15/'Datos de entrada (Sistema)'!$I$17)^2)*'Datos de entrada (Conductor)'!L15*Costos!D15*Costos!$B$4,IF(F15=1,'Datos de entrada (Sistema)'!$I$17*((Costos!G15/'Datos de entrada (Sistema)'!$I$17)^2)*'Datos de entrada (Conductor)'!L15*Costos!D15*Costos!$B$4,"error")))</f>
        <v>0</v>
      </c>
      <c r="I15" s="9">
        <f>'Datos de entrada (Sistema)'!$O$14*'Datos de entrada (Sistema)'!$P$14*'Datos de entrada (Sistema)'!$I$15*1000</f>
        <v>2862000</v>
      </c>
      <c r="J15" s="123">
        <f t="shared" si="0"/>
        <v>0</v>
      </c>
      <c r="K1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5" s="13">
        <f>IF(K15&gt;J15,(1+E15*0.04)*'Datos de entrada (Conductor)'!K15*D15,0)</f>
        <v>0</v>
      </c>
      <c r="M15" s="13">
        <f>IF(K15&gt;J15,G15^2*'Datos de entrada (Conductor)'!L15*D15*$B$5,0)</f>
        <v>0</v>
      </c>
    </row>
    <row r="16" spans="1:19" x14ac:dyDescent="0.25">
      <c r="B16" s="1">
        <v>1</v>
      </c>
      <c r="C16" s="2">
        <f>'Datos de entrada (Conductor)'!J16</f>
        <v>4</v>
      </c>
      <c r="D16" s="12">
        <f>IF(B16=1,'Datos de entrada (Sistema)'!$N$14,IF(B16=2,'Datos de entrada (Sistema)'!$N$15,IF(B16=3,'Datos de entrada (Sistema)'!$N$16,IF(B16=4,'Datos de entrada (Sistema)'!$N$17,IF(B16=5,'Datos de entrada (Sistema)'!$N$18,IF(B16=6,'Datos de entrada (Sistema)'!$N$19,IF(B16=7,'Datos de entrada (Sistema)'!$N$20,IF(B16=8,'Datos de entrada (Sistema)'!$N$21, IF(B16=9,'Datos de entrada (Sistema)'!$N$22,IF(B16=10,'Datos de entrada (Sistema)'!$N$23,IF(B16=11,'Datos de entrada (Sistema)'!$N$24,”Error”)))))))))))</f>
        <v>1</v>
      </c>
      <c r="E16" s="12">
        <f>IF('Datos de entrada (Sistema)'!$I$16="Si",1,IF('Datos de entrada (Sistema)'!$I$16="No",0))</f>
        <v>1</v>
      </c>
      <c r="F16" s="12">
        <f>IF('Datos de entrada (Sistema)'!$I$12="Trifásico",3,IF('Datos de entrada (Sistema)'!$I$12="Monofásico trifilar",2,IF('Datos de entrada (Sistema)'!$I$12="Monofásico bifilar",1)))</f>
        <v>3</v>
      </c>
      <c r="G16"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16" s="9">
        <f>IF(F16=3,'Datos de entrada (Sistema)'!$I$17*3*((Costos!G16/'Datos de entrada (Sistema)'!$I$17)^2)*'Datos de entrada (Conductor)'!L16*Costos!D16*Costos!$B$4,IF(F16=2,'Datos de entrada (Sistema)'!$I$17*2*((Costos!G16/'Datos de entrada (Sistema)'!$I$17)^2)*'Datos de entrada (Conductor)'!L16*Costos!D16*Costos!$B$4,IF(F16=1,'Datos de entrada (Sistema)'!$I$17*((Costos!G16/'Datos de entrada (Sistema)'!$I$17)^2)*'Datos de entrada (Conductor)'!L16*Costos!D16*Costos!$B$4,"error")))</f>
        <v>108856.53816159831</v>
      </c>
      <c r="I16" s="9">
        <f>'Datos de entrada (Sistema)'!$O$14*'Datos de entrada (Sistema)'!$P$14*'Datos de entrada (Sistema)'!$I$15*1000</f>
        <v>2862000</v>
      </c>
      <c r="J16" s="123">
        <f t="shared" si="0"/>
        <v>3.8035128637875018E-2</v>
      </c>
      <c r="K1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6" s="13">
        <f>IF(K16&gt;J16,(1+E16*0.04)*'Datos de entrada (Conductor)'!K16*D16,0)</f>
        <v>0</v>
      </c>
      <c r="M16" s="13">
        <f>IF(K16&gt;J16,G16^2*'Datos de entrada (Conductor)'!L16*D16*$B$5,0)</f>
        <v>0</v>
      </c>
      <c r="S16" t="s">
        <v>109</v>
      </c>
    </row>
    <row r="17" spans="2:13" x14ac:dyDescent="0.25">
      <c r="B17" s="1">
        <v>1</v>
      </c>
      <c r="C17" s="2">
        <f>'Datos de entrada (Conductor)'!J17</f>
        <v>2</v>
      </c>
      <c r="D17" s="12">
        <f>IF(B17=1,'Datos de entrada (Sistema)'!$N$14,IF(B17=2,'Datos de entrada (Sistema)'!$N$15,IF(B17=3,'Datos de entrada (Sistema)'!$N$16,IF(B17=4,'Datos de entrada (Sistema)'!$N$17,IF(B17=5,'Datos de entrada (Sistema)'!$N$18,IF(B17=6,'Datos de entrada (Sistema)'!$N$19,IF(B17=7,'Datos de entrada (Sistema)'!$N$20,IF(B17=8,'Datos de entrada (Sistema)'!$N$21, IF(B17=9,'Datos de entrada (Sistema)'!$N$22,IF(B17=10,'Datos de entrada (Sistema)'!$N$23,IF(B17=11,'Datos de entrada (Sistema)'!$N$24,”Error”)))))))))))</f>
        <v>1</v>
      </c>
      <c r="E17" s="12">
        <f>IF('Datos de entrada (Sistema)'!$I$16="Si",1,IF('Datos de entrada (Sistema)'!$I$16="No",0))</f>
        <v>1</v>
      </c>
      <c r="F17" s="12">
        <f>IF('Datos de entrada (Sistema)'!$I$12="Trifásico",3,IF('Datos de entrada (Sistema)'!$I$12="Monofásico trifilar",2,IF('Datos de entrada (Sistema)'!$I$12="Monofásico bifilar",1)))</f>
        <v>3</v>
      </c>
      <c r="G17"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17" s="9">
        <f>IF(F17=3,'Datos de entrada (Sistema)'!$I$17*3*((Costos!G17/'Datos de entrada (Sistema)'!$I$17)^2)*'Datos de entrada (Conductor)'!L17*Costos!D17*Costos!$B$4,IF(F17=2,'Datos de entrada (Sistema)'!$I$17*2*((Costos!G17/'Datos de entrada (Sistema)'!$I$17)^2)*'Datos de entrada (Conductor)'!L17*Costos!D17*Costos!$B$4,IF(F17=1,'Datos de entrada (Sistema)'!$I$17*((Costos!G17/'Datos de entrada (Sistema)'!$I$17)^2)*'Datos de entrada (Conductor)'!L17*Costos!D17*Costos!$B$4,"error")))</f>
        <v>68414.322349365786</v>
      </c>
      <c r="I17" s="9">
        <f>'Datos de entrada (Sistema)'!$O$14*'Datos de entrada (Sistema)'!$P$14*'Datos de entrada (Sistema)'!$I$15*1000</f>
        <v>2862000</v>
      </c>
      <c r="J17" s="123">
        <f t="shared" si="0"/>
        <v>2.3904375384125012E-2</v>
      </c>
      <c r="K1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7" s="13">
        <f>IF(K17&gt;J17,(1+E17*0.04)*'Datos de entrada (Conductor)'!K17*D17,0)</f>
        <v>0</v>
      </c>
      <c r="M17" s="13">
        <f>IF(K17&gt;J17,G17^2*'Datos de entrada (Conductor)'!L17*D17*$B$5,0)</f>
        <v>0</v>
      </c>
    </row>
    <row r="18" spans="2:13" x14ac:dyDescent="0.25">
      <c r="B18" s="1">
        <v>1</v>
      </c>
      <c r="C18" s="2">
        <f>'Datos de entrada (Conductor)'!J18</f>
        <v>1</v>
      </c>
      <c r="D18" s="12">
        <f>IF(B18=1,'Datos de entrada (Sistema)'!$N$14,IF(B18=2,'Datos de entrada (Sistema)'!$N$15,IF(B18=3,'Datos de entrada (Sistema)'!$N$16,IF(B18=4,'Datos de entrada (Sistema)'!$N$17,IF(B18=5,'Datos de entrada (Sistema)'!$N$18,IF(B18=6,'Datos de entrada (Sistema)'!$N$19,IF(B18=7,'Datos de entrada (Sistema)'!$N$20,IF(B18=8,'Datos de entrada (Sistema)'!$N$21, IF(B18=9,'Datos de entrada (Sistema)'!$N$22,IF(B18=10,'Datos de entrada (Sistema)'!$N$23,IF(B18=11,'Datos de entrada (Sistema)'!$N$24,”Error”)))))))))))</f>
        <v>1</v>
      </c>
      <c r="E18" s="12">
        <f>IF('Datos de entrada (Sistema)'!$I$16="Si",1,IF('Datos de entrada (Sistema)'!$I$16="No",0))</f>
        <v>1</v>
      </c>
      <c r="F18" s="12">
        <f>IF('Datos de entrada (Sistema)'!$I$12="Trifásico",3,IF('Datos de entrada (Sistema)'!$I$12="Monofásico trifilar",2,IF('Datos de entrada (Sistema)'!$I$12="Monofásico bifilar",1)))</f>
        <v>3</v>
      </c>
      <c r="G18"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18" s="9">
        <f>IF(F18=3,'Datos de entrada (Sistema)'!$I$17*3*((Costos!G18/'Datos de entrada (Sistema)'!$I$17)^2)*'Datos de entrada (Conductor)'!L18*Costos!D18*Costos!$B$4,IF(F18=2,'Datos de entrada (Sistema)'!$I$17*2*((Costos!G18/'Datos de entrada (Sistema)'!$I$17)^2)*'Datos de entrada (Conductor)'!L18*Costos!D18*Costos!$B$4,IF(F18=1,'Datos de entrada (Sistema)'!$I$17*((Costos!G18/'Datos de entrada (Sistema)'!$I$17)^2)*'Datos de entrada (Conductor)'!L18*Costos!D18*Costos!$B$4,"error")))</f>
        <v>0</v>
      </c>
      <c r="I18" s="9">
        <f>'Datos de entrada (Sistema)'!$O$14*'Datos de entrada (Sistema)'!$P$14*'Datos de entrada (Sistema)'!$I$15*1000</f>
        <v>2862000</v>
      </c>
      <c r="J18" s="123">
        <f t="shared" si="0"/>
        <v>0</v>
      </c>
      <c r="K1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8" s="13">
        <f>IF(K18&gt;J18,(1+E18*0.04)*'Datos de entrada (Conductor)'!K18*D18,0)</f>
        <v>0</v>
      </c>
      <c r="M18" s="13">
        <f>IF(K18&gt;J18,G18^2*'Datos de entrada (Conductor)'!L18*D18*$B$5,0)</f>
        <v>0</v>
      </c>
    </row>
    <row r="19" spans="2:13" x14ac:dyDescent="0.25">
      <c r="B19" s="1">
        <v>1</v>
      </c>
      <c r="C19" s="2" t="str">
        <f>'Datos de entrada (Conductor)'!J19</f>
        <v>1/0</v>
      </c>
      <c r="D19" s="12">
        <f>IF(B19=1,'Datos de entrada (Sistema)'!$N$14,IF(B19=2,'Datos de entrada (Sistema)'!$N$15,IF(B19=3,'Datos de entrada (Sistema)'!$N$16,IF(B19=4,'Datos de entrada (Sistema)'!$N$17,IF(B19=5,'Datos de entrada (Sistema)'!$N$18,IF(B19=6,'Datos de entrada (Sistema)'!$N$19,IF(B19=7,'Datos de entrada (Sistema)'!$N$20,IF(B19=8,'Datos de entrada (Sistema)'!$N$21, IF(B19=9,'Datos de entrada (Sistema)'!$N$22,IF(B19=10,'Datos de entrada (Sistema)'!$N$23,IF(B19=11,'Datos de entrada (Sistema)'!$N$24,”Error”)))))))))))</f>
        <v>1</v>
      </c>
      <c r="E19" s="12">
        <f>IF('Datos de entrada (Sistema)'!$I$16="Si",1,IF('Datos de entrada (Sistema)'!$I$16="No",0))</f>
        <v>1</v>
      </c>
      <c r="F19" s="12">
        <f>IF('Datos de entrada (Sistema)'!$I$12="Trifásico",3,IF('Datos de entrada (Sistema)'!$I$12="Monofásico trifilar",2,IF('Datos de entrada (Sistema)'!$I$12="Monofásico bifilar",1)))</f>
        <v>3</v>
      </c>
      <c r="G19"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19" s="9">
        <f>IF(F19=3,'Datos de entrada (Sistema)'!$I$17*3*((Costos!G19/'Datos de entrada (Sistema)'!$I$17)^2)*'Datos de entrada (Conductor)'!L19*Costos!D19*Costos!$B$4,IF(F19=2,'Datos de entrada (Sistema)'!$I$17*2*((Costos!G19/'Datos de entrada (Sistema)'!$I$17)^2)*'Datos de entrada (Conductor)'!L19*Costos!D19*Costos!$B$4,IF(F19=1,'Datos de entrada (Sistema)'!$I$17*((Costos!G19/'Datos de entrada (Sistema)'!$I$17)^2)*'Datos de entrada (Conductor)'!L19*Costos!D19*Costos!$B$4,"error")))</f>
        <v>42998.613777607519</v>
      </c>
      <c r="I19" s="9">
        <f>'Datos de entrada (Sistema)'!$O$14*'Datos de entrada (Sistema)'!$P$14*'Datos de entrada (Sistema)'!$I$15*1000</f>
        <v>2862000</v>
      </c>
      <c r="J19" s="123">
        <f t="shared" si="0"/>
        <v>1.5023974066250006E-2</v>
      </c>
      <c r="K1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9" s="13">
        <f>IF(K19&gt;J19,(1+E19*0.04)*'Datos de entrada (Conductor)'!K19*D19,0)</f>
        <v>0</v>
      </c>
      <c r="M19" s="13">
        <f>IF(K19&gt;J19,G19^2*'Datos de entrada (Conductor)'!L19*D19*$B$5,0)</f>
        <v>0</v>
      </c>
    </row>
    <row r="20" spans="2:13" x14ac:dyDescent="0.25">
      <c r="B20" s="1">
        <v>1</v>
      </c>
      <c r="C20" s="2" t="str">
        <f>'Datos de entrada (Conductor)'!J20</f>
        <v>2/0</v>
      </c>
      <c r="D20" s="12">
        <f>IF(B20=1,'Datos de entrada (Sistema)'!$N$14,IF(B20=2,'Datos de entrada (Sistema)'!$N$15,IF(B20=3,'Datos de entrada (Sistema)'!$N$16,IF(B20=4,'Datos de entrada (Sistema)'!$N$17,IF(B20=5,'Datos de entrada (Sistema)'!$N$18,IF(B20=6,'Datos de entrada (Sistema)'!$N$19,IF(B20=7,'Datos de entrada (Sistema)'!$N$20,IF(B20=8,'Datos de entrada (Sistema)'!$N$21, IF(B20=9,'Datos de entrada (Sistema)'!$N$22,IF(B20=10,'Datos de entrada (Sistema)'!$N$23,IF(B20=11,'Datos de entrada (Sistema)'!$N$24,”Error”)))))))))))</f>
        <v>1</v>
      </c>
      <c r="E20" s="12">
        <f>IF('Datos de entrada (Sistema)'!$I$16="Si",1,IF('Datos de entrada (Sistema)'!$I$16="No",0))</f>
        <v>1</v>
      </c>
      <c r="F20" s="12">
        <f>IF('Datos de entrada (Sistema)'!$I$12="Trifásico",3,IF('Datos de entrada (Sistema)'!$I$12="Monofásico trifilar",2,IF('Datos de entrada (Sistema)'!$I$12="Monofásico bifilar",1)))</f>
        <v>3</v>
      </c>
      <c r="G20"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20" s="9">
        <f>IF(F20=3,'Datos de entrada (Sistema)'!$I$17*3*((Costos!G20/'Datos de entrada (Sistema)'!$I$17)^2)*'Datos de entrada (Conductor)'!L20*Costos!D20*Costos!$B$4,IF(F20=2,'Datos de entrada (Sistema)'!$I$17*2*((Costos!G20/'Datos de entrada (Sistema)'!$I$17)^2)*'Datos de entrada (Conductor)'!L20*Costos!D20*Costos!$B$4,IF(F20=1,'Datos de entrada (Sistema)'!$I$17*((Costos!G20/'Datos de entrada (Sistema)'!$I$17)^2)*'Datos de entrada (Conductor)'!L20*Costos!D20*Costos!$B$4,"error")))</f>
        <v>34148.364021479269</v>
      </c>
      <c r="I20" s="9">
        <f>'Datos de entrada (Sistema)'!$O$14*'Datos de entrada (Sistema)'!$P$14*'Datos de entrada (Sistema)'!$I$15*1000</f>
        <v>2862000</v>
      </c>
      <c r="J20" s="123">
        <f t="shared" si="0"/>
        <v>1.1931643613375006E-2</v>
      </c>
      <c r="K2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0" s="13">
        <f>IF(K20&gt;J20,(1+E20*0.04)*'Datos de entrada (Conductor)'!K20*D20,0)</f>
        <v>0</v>
      </c>
      <c r="M20" s="13">
        <f>IF(K20&gt;J20,G20^2*'Datos de entrada (Conductor)'!L20*D20*$B$5,0)</f>
        <v>0</v>
      </c>
    </row>
    <row r="21" spans="2:13" x14ac:dyDescent="0.25">
      <c r="B21" s="1">
        <v>1</v>
      </c>
      <c r="C21" s="2" t="str">
        <f>'Datos de entrada (Conductor)'!J21</f>
        <v>3/0</v>
      </c>
      <c r="D21" s="12">
        <f>IF(B21=1,'Datos de entrada (Sistema)'!$N$14,IF(B21=2,'Datos de entrada (Sistema)'!$N$15,IF(B21=3,'Datos de entrada (Sistema)'!$N$16,IF(B21=4,'Datos de entrada (Sistema)'!$N$17,IF(B21=5,'Datos de entrada (Sistema)'!$N$18,IF(B21=6,'Datos de entrada (Sistema)'!$N$19,IF(B21=7,'Datos de entrada (Sistema)'!$N$20,IF(B21=8,'Datos de entrada (Sistema)'!$N$21, IF(B21=9,'Datos de entrada (Sistema)'!$N$22,IF(B21=10,'Datos de entrada (Sistema)'!$N$23,IF(B21=11,'Datos de entrada (Sistema)'!$N$24,”Error”)))))))))))</f>
        <v>1</v>
      </c>
      <c r="E21" s="12">
        <f>IF('Datos de entrada (Sistema)'!$I$16="Si",1,IF('Datos de entrada (Sistema)'!$I$16="No",0))</f>
        <v>1</v>
      </c>
      <c r="F21" s="12">
        <f>IF('Datos de entrada (Sistema)'!$I$12="Trifásico",3,IF('Datos de entrada (Sistema)'!$I$12="Monofásico trifilar",2,IF('Datos de entrada (Sistema)'!$I$12="Monofásico bifilar",1)))</f>
        <v>3</v>
      </c>
      <c r="G21"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21" s="9">
        <f>IF(F21=3,'Datos de entrada (Sistema)'!$I$17*3*((Costos!G21/'Datos de entrada (Sistema)'!$I$17)^2)*'Datos de entrada (Conductor)'!L21*Costos!D21*Costos!$B$4,IF(F21=2,'Datos de entrada (Sistema)'!$I$17*2*((Costos!G21/'Datos de entrada (Sistema)'!$I$17)^2)*'Datos de entrada (Conductor)'!L21*Costos!D21*Costos!$B$4,IF(F21=1,'Datos de entrada (Sistema)'!$I$17*((Costos!G21/'Datos de entrada (Sistema)'!$I$17)^2)*'Datos de entrada (Conductor)'!L21*Costos!D21*Costos!$B$4,"error")))</f>
        <v>27082.480045182761</v>
      </c>
      <c r="I21" s="9">
        <f>'Datos de entrada (Sistema)'!$O$14*'Datos de entrada (Sistema)'!$P$14*'Datos de entrada (Sistema)'!$I$15*1000</f>
        <v>2862000</v>
      </c>
      <c r="J21" s="123">
        <f t="shared" si="0"/>
        <v>9.4627812876250036E-3</v>
      </c>
      <c r="K2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1" s="13">
        <f>IF(K21&gt;J21,(1+E21*0.04)*'Datos de entrada (Conductor)'!K21*D21,0)</f>
        <v>91008320</v>
      </c>
      <c r="M21" s="13">
        <f>IF(K21&gt;J21,G21^2*'Datos de entrada (Conductor)'!L21*D21*$B$5,0)</f>
        <v>146112094.05286649</v>
      </c>
    </row>
    <row r="22" spans="2:13" x14ac:dyDescent="0.25">
      <c r="B22" s="1">
        <v>1</v>
      </c>
      <c r="C22" s="2" t="str">
        <f>'Datos de entrada (Conductor)'!J22</f>
        <v>4/0</v>
      </c>
      <c r="D22" s="12">
        <f>IF(B22=1,'Datos de entrada (Sistema)'!$N$14,IF(B22=2,'Datos de entrada (Sistema)'!$N$15,IF(B22=3,'Datos de entrada (Sistema)'!$N$16,IF(B22=4,'Datos de entrada (Sistema)'!$N$17,IF(B22=5,'Datos de entrada (Sistema)'!$N$18,IF(B22=6,'Datos de entrada (Sistema)'!$N$19,IF(B22=7,'Datos de entrada (Sistema)'!$N$20,IF(B22=8,'Datos de entrada (Sistema)'!$N$21, IF(B22=9,'Datos de entrada (Sistema)'!$N$22,IF(B22=10,'Datos de entrada (Sistema)'!$N$23,IF(B22=11,'Datos de entrada (Sistema)'!$N$24,”Error”)))))))))))</f>
        <v>1</v>
      </c>
      <c r="E22" s="12">
        <f>IF('Datos de entrada (Sistema)'!$I$16="Si",1,IF('Datos de entrada (Sistema)'!$I$16="No",0))</f>
        <v>1</v>
      </c>
      <c r="F22" s="12">
        <f>IF('Datos de entrada (Sistema)'!$I$12="Trifásico",3,IF('Datos de entrada (Sistema)'!$I$12="Monofásico trifilar",2,IF('Datos de entrada (Sistema)'!$I$12="Monofásico bifilar",1)))</f>
        <v>3</v>
      </c>
      <c r="G22"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22" s="9">
        <f>IF(F22=3,'Datos de entrada (Sistema)'!$I$17*3*((Costos!G22/'Datos de entrada (Sistema)'!$I$17)^2)*'Datos de entrada (Conductor)'!L22*Costos!D22*Costos!$B$4,IF(F22=2,'Datos de entrada (Sistema)'!$I$17*2*((Costos!G22/'Datos de entrada (Sistema)'!$I$17)^2)*'Datos de entrada (Conductor)'!L22*Costos!D22*Costos!$B$4,IF(F22=1,'Datos de entrada (Sistema)'!$I$17*((Costos!G22/'Datos de entrada (Sistema)'!$I$17)^2)*'Datos de entrada (Conductor)'!L22*Costos!D22*Costos!$B$4,"error")))</f>
        <v>21468.63011321926</v>
      </c>
      <c r="I22" s="9">
        <f>'Datos de entrada (Sistema)'!$O$14*'Datos de entrada (Sistema)'!$P$14*'Datos de entrada (Sistema)'!$I$15*1000</f>
        <v>2862000</v>
      </c>
      <c r="J22" s="123">
        <f t="shared" si="0"/>
        <v>7.5012683833750038E-3</v>
      </c>
      <c r="K2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2" s="13">
        <f>IF(K22&gt;J22,(1+E22*0.04)*'Datos de entrada (Conductor)'!K22*D22,0)</f>
        <v>107122080</v>
      </c>
      <c r="M22" s="13">
        <f>IF(K22&gt;J22,G22^2*'Datos de entrada (Conductor)'!L22*D22*$B$5,0)</f>
        <v>115824935.4215568</v>
      </c>
    </row>
    <row r="23" spans="2:13" x14ac:dyDescent="0.25">
      <c r="B23" s="1">
        <v>1</v>
      </c>
      <c r="C23" s="2">
        <f>'Datos de entrada (Conductor)'!J23</f>
        <v>250</v>
      </c>
      <c r="D23" s="12">
        <f>IF(B23=1,'Datos de entrada (Sistema)'!$N$14,IF(B23=2,'Datos de entrada (Sistema)'!$N$15,IF(B23=3,'Datos de entrada (Sistema)'!$N$16,IF(B23=4,'Datos de entrada (Sistema)'!$N$17,IF(B23=5,'Datos de entrada (Sistema)'!$N$18,IF(B23=6,'Datos de entrada (Sistema)'!$N$19,IF(B23=7,'Datos de entrada (Sistema)'!$N$20,IF(B23=8,'Datos de entrada (Sistema)'!$N$21, IF(B23=9,'Datos de entrada (Sistema)'!$N$22,IF(B23=10,'Datos de entrada (Sistema)'!$N$23,IF(B23=11,'Datos de entrada (Sistema)'!$N$24,”Error”)))))))))))</f>
        <v>1</v>
      </c>
      <c r="E23" s="12">
        <f>IF('Datos de entrada (Sistema)'!$I$16="Si",1,IF('Datos de entrada (Sistema)'!$I$16="No",0))</f>
        <v>1</v>
      </c>
      <c r="F23" s="12">
        <f>IF('Datos de entrada (Sistema)'!$I$12="Trifásico",3,IF('Datos de entrada (Sistema)'!$I$12="Monofásico trifilar",2,IF('Datos de entrada (Sistema)'!$I$12="Monofásico bifilar",1)))</f>
        <v>3</v>
      </c>
      <c r="G23"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23" s="9">
        <f>IF(F23=3,'Datos de entrada (Sistema)'!$I$17*3*((Costos!G23/'Datos de entrada (Sistema)'!$I$17)^2)*'Datos de entrada (Conductor)'!L23*Costos!D23*Costos!$B$4,IF(F23=2,'Datos de entrada (Sistema)'!$I$17*2*((Costos!G23/'Datos de entrada (Sistema)'!$I$17)^2)*'Datos de entrada (Conductor)'!L23*Costos!D23*Costos!$B$4,IF(F23=1,'Datos de entrada (Sistema)'!$I$17*((Costos!G23/'Datos de entrada (Sistema)'!$I$17)^2)*'Datos de entrada (Conductor)'!L23*Costos!D23*Costos!$B$4,"error")))</f>
        <v>0</v>
      </c>
      <c r="I23" s="9">
        <f>'Datos de entrada (Sistema)'!$O$14*'Datos de entrada (Sistema)'!$P$14*'Datos de entrada (Sistema)'!$I$15*1000</f>
        <v>2862000</v>
      </c>
      <c r="J23" s="123">
        <f t="shared" si="0"/>
        <v>0</v>
      </c>
      <c r="K2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3" s="13">
        <f>IF(K23&gt;J23,(1+E23*0.04)*'Datos de entrada (Conductor)'!K23*D23,0)</f>
        <v>0</v>
      </c>
      <c r="M23" s="13">
        <f>IF(K23&gt;J23,G23^2*'Datos de entrada (Conductor)'!L23*D23*$B$5,0)</f>
        <v>0</v>
      </c>
    </row>
    <row r="24" spans="2:13" x14ac:dyDescent="0.25">
      <c r="B24" s="1">
        <v>1</v>
      </c>
      <c r="C24" s="2">
        <f>'Datos de entrada (Conductor)'!J24</f>
        <v>266</v>
      </c>
      <c r="D24" s="12">
        <f>IF(B24=1,'Datos de entrada (Sistema)'!$N$14,IF(B24=2,'Datos de entrada (Sistema)'!$N$15,IF(B24=3,'Datos de entrada (Sistema)'!$N$16,IF(B24=4,'Datos de entrada (Sistema)'!$N$17,IF(B24=5,'Datos de entrada (Sistema)'!$N$18,IF(B24=6,'Datos de entrada (Sistema)'!$N$19,IF(B24=7,'Datos de entrada (Sistema)'!$N$20,IF(B24=8,'Datos de entrada (Sistema)'!$N$21, IF(B24=9,'Datos de entrada (Sistema)'!$N$22,IF(B24=10,'Datos de entrada (Sistema)'!$N$23,IF(B24=11,'Datos de entrada (Sistema)'!$N$24,”Error”)))))))))))</f>
        <v>1</v>
      </c>
      <c r="E24" s="12">
        <f>IF('Datos de entrada (Sistema)'!$I$16="Si",1,IF('Datos de entrada (Sistema)'!$I$16="No",0))</f>
        <v>1</v>
      </c>
      <c r="F24" s="12">
        <f>IF('Datos de entrada (Sistema)'!$I$12="Trifásico",3,IF('Datos de entrada (Sistema)'!$I$12="Monofásico trifilar",2,IF('Datos de entrada (Sistema)'!$I$12="Monofásico bifilar",1)))</f>
        <v>3</v>
      </c>
      <c r="G24"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24" s="9">
        <f>IF(F24=3,'Datos de entrada (Sistema)'!$I$17*3*((Costos!G24/'Datos de entrada (Sistema)'!$I$17)^2)*'Datos de entrada (Conductor)'!L24*Costos!D24*Costos!$B$4,IF(F24=2,'Datos de entrada (Sistema)'!$I$17*2*((Costos!G24/'Datos de entrada (Sistema)'!$I$17)^2)*'Datos de entrada (Conductor)'!L24*Costos!D24*Costos!$B$4,IF(F24=1,'Datos de entrada (Sistema)'!$I$17*((Costos!G24/'Datos de entrada (Sistema)'!$I$17)^2)*'Datos de entrada (Conductor)'!L24*Costos!D24*Costos!$B$4,"error")))</f>
        <v>17199.44551104301</v>
      </c>
      <c r="I24" s="9">
        <f>'Datos de entrada (Sistema)'!$O$14*'Datos de entrada (Sistema)'!$P$14*'Datos de entrada (Sistema)'!$I$15*1000</f>
        <v>2862000</v>
      </c>
      <c r="J24" s="123">
        <f t="shared" si="0"/>
        <v>6.0095896265000039E-3</v>
      </c>
      <c r="K2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4" s="13">
        <f>IF(K24&gt;J24,(1+E24*0.04)*'Datos de entrada (Conductor)'!K24*D24,0)</f>
        <v>127990720</v>
      </c>
      <c r="M24" s="13">
        <f>IF(K24&gt;J24,G24^2*'Datos de entrada (Conductor)'!L24*D24*$B$5,0)</f>
        <v>92792351.216508001</v>
      </c>
    </row>
    <row r="25" spans="2:13" x14ac:dyDescent="0.25">
      <c r="B25" s="1">
        <v>1</v>
      </c>
      <c r="C25" s="2">
        <f>'Datos de entrada (Conductor)'!J25</f>
        <v>336</v>
      </c>
      <c r="D25" s="12">
        <f>IF(B25=1,'Datos de entrada (Sistema)'!$N$14,IF(B25=2,'Datos de entrada (Sistema)'!$N$15,IF(B25=3,'Datos de entrada (Sistema)'!$N$16,IF(B25=4,'Datos de entrada (Sistema)'!$N$17,IF(B25=5,'Datos de entrada (Sistema)'!$N$18,IF(B25=6,'Datos de entrada (Sistema)'!$N$19,IF(B25=7,'Datos de entrada (Sistema)'!$N$20,IF(B25=8,'Datos de entrada (Sistema)'!$N$21, IF(B25=9,'Datos de entrada (Sistema)'!$N$22,IF(B25=10,'Datos de entrada (Sistema)'!$N$23,IF(B25=11,'Datos de entrada (Sistema)'!$N$24,”Error”)))))))))))</f>
        <v>1</v>
      </c>
      <c r="E25" s="12">
        <f>IF('Datos de entrada (Sistema)'!$I$16="Si",1,IF('Datos de entrada (Sistema)'!$I$16="No",0))</f>
        <v>1</v>
      </c>
      <c r="F25" s="12">
        <f>IF('Datos de entrada (Sistema)'!$I$12="Trifásico",3,IF('Datos de entrada (Sistema)'!$I$12="Monofásico trifilar",2,IF('Datos de entrada (Sistema)'!$I$12="Monofásico bifilar",1)))</f>
        <v>3</v>
      </c>
      <c r="G25"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25" s="9">
        <f>IF(F25=3,'Datos de entrada (Sistema)'!$I$17*3*((Costos!G25/'Datos de entrada (Sistema)'!$I$17)^2)*'Datos de entrada (Conductor)'!L25*Costos!D25*Costos!$B$4,IF(F25=2,'Datos de entrada (Sistema)'!$I$17*2*((Costos!G25/'Datos de entrada (Sistema)'!$I$17)^2)*'Datos de entrada (Conductor)'!L25*Costos!D25*Costos!$B$4,IF(F25=1,'Datos de entrada (Sistema)'!$I$17*((Costos!G25/'Datos de entrada (Sistema)'!$I$17)^2)*'Datos de entrada (Conductor)'!L25*Costos!D25*Costos!$B$4,"error")))</f>
        <v>13656.277931033259</v>
      </c>
      <c r="I25" s="9">
        <f>'Datos de entrada (Sistema)'!$O$14*'Datos de entrada (Sistema)'!$P$14*'Datos de entrada (Sistema)'!$I$15*1000</f>
        <v>2862000</v>
      </c>
      <c r="J25" s="123">
        <f t="shared" si="0"/>
        <v>4.7715855803750033E-3</v>
      </c>
      <c r="K2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5" s="13">
        <f>IF(K25&gt;J25,(1+E25*0.04)*'Datos de entrada (Conductor)'!K25*D25,0)</f>
        <v>148595200</v>
      </c>
      <c r="M25" s="13">
        <f>IF(K25&gt;J25,G25^2*'Datos de entrada (Conductor)'!L25*D25*$B$5,0)</f>
        <v>73676685.522976488</v>
      </c>
    </row>
    <row r="26" spans="2:13" x14ac:dyDescent="0.25">
      <c r="B26" s="1">
        <v>1</v>
      </c>
      <c r="C26" s="2">
        <f>'Datos de entrada (Conductor)'!J26</f>
        <v>350</v>
      </c>
      <c r="D26" s="12">
        <f>IF(B26=1,'Datos de entrada (Sistema)'!$N$14,IF(B26=2,'Datos de entrada (Sistema)'!$N$15,IF(B26=3,'Datos de entrada (Sistema)'!$N$16,IF(B26=4,'Datos de entrada (Sistema)'!$N$17,IF(B26=5,'Datos de entrada (Sistema)'!$N$18,IF(B26=6,'Datos de entrada (Sistema)'!$N$19,IF(B26=7,'Datos de entrada (Sistema)'!$N$20,IF(B26=8,'Datos de entrada (Sistema)'!$N$21, IF(B26=9,'Datos de entrada (Sistema)'!$N$22,IF(B26=10,'Datos de entrada (Sistema)'!$N$23,IF(B26=11,'Datos de entrada (Sistema)'!$N$24,”Error”)))))))))))</f>
        <v>1</v>
      </c>
      <c r="E26" s="12">
        <f>IF('Datos de entrada (Sistema)'!$I$16="Si",1,IF('Datos de entrada (Sistema)'!$I$16="No",0))</f>
        <v>1</v>
      </c>
      <c r="F26" s="12">
        <f>IF('Datos de entrada (Sistema)'!$I$12="Trifásico",3,IF('Datos de entrada (Sistema)'!$I$12="Monofásico trifilar",2,IF('Datos de entrada (Sistema)'!$I$12="Monofásico bifilar",1)))</f>
        <v>3</v>
      </c>
      <c r="G26"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26" s="9">
        <f>IF(F26=3,'Datos de entrada (Sistema)'!$I$17*3*((Costos!G26/'Datos de entrada (Sistema)'!$I$17)^2)*'Datos de entrada (Conductor)'!L26*Costos!D26*Costos!$B$4,IF(F26=2,'Datos de entrada (Sistema)'!$I$17*2*((Costos!G26/'Datos de entrada (Sistema)'!$I$17)^2)*'Datos de entrada (Conductor)'!L26*Costos!D26*Costos!$B$4,IF(F26=1,'Datos de entrada (Sistema)'!$I$17*((Costos!G26/'Datos de entrada (Sistema)'!$I$17)^2)*'Datos de entrada (Conductor)'!L26*Costos!D26*Costos!$B$4,"error")))</f>
        <v>0</v>
      </c>
      <c r="I26" s="9">
        <f>'Datos de entrada (Sistema)'!$O$14*'Datos de entrada (Sistema)'!$P$14*'Datos de entrada (Sistema)'!$I$15*1000</f>
        <v>2862000</v>
      </c>
      <c r="J26" s="123">
        <f t="shared" si="0"/>
        <v>0</v>
      </c>
      <c r="K2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6" s="13">
        <f>IF(K26&gt;J26,(1+E26*0.04)*'Datos de entrada (Conductor)'!K26*D26,0)</f>
        <v>0</v>
      </c>
      <c r="M26" s="13">
        <f>IF(K26&gt;J26,G26^2*'Datos de entrada (Conductor)'!L26*D26*$B$5,0)</f>
        <v>0</v>
      </c>
    </row>
    <row r="27" spans="2:13" x14ac:dyDescent="0.25">
      <c r="B27" s="1">
        <v>1</v>
      </c>
      <c r="C27" s="2">
        <f>'Datos de entrada (Conductor)'!J27</f>
        <v>477</v>
      </c>
      <c r="D27" s="12">
        <f>IF(B27=1,'Datos de entrada (Sistema)'!$N$14,IF(B27=2,'Datos de entrada (Sistema)'!$N$15,IF(B27=3,'Datos de entrada (Sistema)'!$N$16,IF(B27=4,'Datos de entrada (Sistema)'!$N$17,IF(B27=5,'Datos de entrada (Sistema)'!$N$18,IF(B27=6,'Datos de entrada (Sistema)'!$N$19,IF(B27=7,'Datos de entrada (Sistema)'!$N$20,IF(B27=8,'Datos de entrada (Sistema)'!$N$21, IF(B27=9,'Datos de entrada (Sistema)'!$N$22,IF(B27=10,'Datos de entrada (Sistema)'!$N$23,IF(B27=11,'Datos de entrada (Sistema)'!$N$24,”Error”)))))))))))</f>
        <v>1</v>
      </c>
      <c r="E27" s="12">
        <f>IF('Datos de entrada (Sistema)'!$I$16="Si",1,IF('Datos de entrada (Sistema)'!$I$16="No",0))</f>
        <v>1</v>
      </c>
      <c r="F27" s="12">
        <f>IF('Datos de entrada (Sistema)'!$I$12="Trifásico",3,IF('Datos de entrada (Sistema)'!$I$12="Monofásico trifilar",2,IF('Datos de entrada (Sistema)'!$I$12="Monofásico bifilar",1)))</f>
        <v>3</v>
      </c>
      <c r="G27"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27" s="9">
        <f>IF(F27=3,'Datos de entrada (Sistema)'!$I$17*3*((Costos!G27/'Datos de entrada (Sistema)'!$I$17)^2)*'Datos de entrada (Conductor)'!L27*Costos!D27*Costos!$B$4,IF(F27=2,'Datos de entrada (Sistema)'!$I$17*2*((Costos!G27/'Datos de entrada (Sistema)'!$I$17)^2)*'Datos de entrada (Conductor)'!L27*Costos!D27*Costos!$B$4,IF(F27=1,'Datos de entrada (Sistema)'!$I$17*((Costos!G27/'Datos de entrada (Sistema)'!$I$17)^2)*'Datos de entrada (Conductor)'!L27*Costos!D27*Costos!$B$4,"error")))</f>
        <v>9627.3947376022534</v>
      </c>
      <c r="I27" s="9">
        <f>'Datos de entrada (Sistema)'!$O$14*'Datos de entrada (Sistema)'!$P$14*'Datos de entrada (Sistema)'!$I$15*1000</f>
        <v>2862000</v>
      </c>
      <c r="J27" s="123">
        <f t="shared" si="0"/>
        <v>3.3638695798750011E-3</v>
      </c>
      <c r="K2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7" s="13">
        <f>IF(K27&gt;J27,(1+E27*0.04)*'Datos de entrada (Conductor)'!K27*D27,0)</f>
        <v>185049280</v>
      </c>
      <c r="M27" s="13">
        <f>IF(K27&gt;J27,G27^2*'Datos de entrada (Conductor)'!L27*D27*$B$5,0)</f>
        <v>51940546.177373536</v>
      </c>
    </row>
    <row r="28" spans="2:13" x14ac:dyDescent="0.25">
      <c r="B28" s="1">
        <v>1</v>
      </c>
      <c r="C28" s="2">
        <f>'Datos de entrada (Conductor)'!J28</f>
        <v>500</v>
      </c>
      <c r="D28" s="12">
        <f>IF(B28=1,'Datos de entrada (Sistema)'!$N$14,IF(B28=2,'Datos de entrada (Sistema)'!$N$15,IF(B28=3,'Datos de entrada (Sistema)'!$N$16,IF(B28=4,'Datos de entrada (Sistema)'!$N$17,IF(B28=5,'Datos de entrada (Sistema)'!$N$18,IF(B28=6,'Datos de entrada (Sistema)'!$N$19,IF(B28=7,'Datos de entrada (Sistema)'!$N$20,IF(B28=8,'Datos de entrada (Sistema)'!$N$21, IF(B28=9,'Datos de entrada (Sistema)'!$N$22,IF(B28=10,'Datos de entrada (Sistema)'!$N$23,IF(B28=11,'Datos de entrada (Sistema)'!$N$24,”Error”)))))))))))</f>
        <v>1</v>
      </c>
      <c r="E28" s="12">
        <f>IF('Datos de entrada (Sistema)'!$I$16="Si",1,IF('Datos de entrada (Sistema)'!$I$16="No",0))</f>
        <v>1</v>
      </c>
      <c r="F28" s="12">
        <f>IF('Datos de entrada (Sistema)'!$I$12="Trifásico",3,IF('Datos de entrada (Sistema)'!$I$12="Monofásico trifilar",2,IF('Datos de entrada (Sistema)'!$I$12="Monofásico bifilar",1)))</f>
        <v>3</v>
      </c>
      <c r="G28"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28" s="9">
        <f>IF(F28=3,'Datos de entrada (Sistema)'!$I$17*3*((Costos!G28/'Datos de entrada (Sistema)'!$I$17)^2)*'Datos de entrada (Conductor)'!L28*Costos!D28*Costos!$B$4,IF(F28=2,'Datos de entrada (Sistema)'!$I$17*2*((Costos!G28/'Datos de entrada (Sistema)'!$I$17)^2)*'Datos de entrada (Conductor)'!L28*Costos!D28*Costos!$B$4,IF(F28=1,'Datos de entrada (Sistema)'!$I$17*((Costos!G28/'Datos de entrada (Sistema)'!$I$17)^2)*'Datos de entrada (Conductor)'!L28*Costos!D28*Costos!$B$4,"error")))</f>
        <v>0</v>
      </c>
      <c r="I28" s="9">
        <f>'Datos de entrada (Sistema)'!$O$14*'Datos de entrada (Sistema)'!$P$14*'Datos de entrada (Sistema)'!$I$15*1000</f>
        <v>2862000</v>
      </c>
      <c r="J28" s="123">
        <f t="shared" si="0"/>
        <v>0</v>
      </c>
      <c r="K2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8" s="13">
        <f>IF(K28&gt;J28,(1+E28*0.04)*'Datos de entrada (Conductor)'!K28*D28,0)</f>
        <v>0</v>
      </c>
      <c r="M28" s="13">
        <f>IF(K28&gt;J28,G28^2*'Datos de entrada (Conductor)'!L28*D28*$B$5,0)</f>
        <v>0</v>
      </c>
    </row>
    <row r="29" spans="2:13" x14ac:dyDescent="0.25">
      <c r="B29" s="1">
        <v>1</v>
      </c>
      <c r="C29" s="2">
        <f>'Datos de entrada (Conductor)'!J29</f>
        <v>795</v>
      </c>
      <c r="D29" s="12">
        <f>IF(B29=1,'Datos de entrada (Sistema)'!$N$14,IF(B29=2,'Datos de entrada (Sistema)'!$N$15,IF(B29=3,'Datos de entrada (Sistema)'!$N$16,IF(B29=4,'Datos de entrada (Sistema)'!$N$17,IF(B29=5,'Datos de entrada (Sistema)'!$N$18,IF(B29=6,'Datos de entrada (Sistema)'!$N$19,IF(B29=7,'Datos de entrada (Sistema)'!$N$20,IF(B29=8,'Datos de entrada (Sistema)'!$N$21, IF(B29=9,'Datos de entrada (Sistema)'!$N$22,IF(B29=10,'Datos de entrada (Sistema)'!$N$23,IF(B29=11,'Datos de entrada (Sistema)'!$N$24,”Error”)))))))))))</f>
        <v>1</v>
      </c>
      <c r="E29" s="12">
        <f>IF('Datos de entrada (Sistema)'!$I$16="Si",1,IF('Datos de entrada (Sistema)'!$I$16="No",0))</f>
        <v>1</v>
      </c>
      <c r="F29" s="12">
        <f>IF('Datos de entrada (Sistema)'!$I$12="Trifásico",3,IF('Datos de entrada (Sistema)'!$I$12="Monofásico trifilar",2,IF('Datos de entrada (Sistema)'!$I$12="Monofásico bifilar",1)))</f>
        <v>3</v>
      </c>
      <c r="G29"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29" s="9">
        <f>IF(F29=3,'Datos de entrada (Sistema)'!$I$17*3*((Costos!G29/'Datos de entrada (Sistema)'!$I$17)^2)*'Datos de entrada (Conductor)'!L29*Costos!D29*Costos!$B$4,IF(F29=2,'Datos de entrada (Sistema)'!$I$17*2*((Costos!G29/'Datos de entrada (Sistema)'!$I$17)^2)*'Datos de entrada (Conductor)'!L29*Costos!D29*Costos!$B$4,IF(F29=1,'Datos de entrada (Sistema)'!$I$17*((Costos!G29/'Datos de entrada (Sistema)'!$I$17)^2)*'Datos de entrada (Conductor)'!L29*Costos!D29*Costos!$B$4,"error")))</f>
        <v>5772.3466058167523</v>
      </c>
      <c r="I29" s="9">
        <f>'Datos de entrada (Sistema)'!$O$14*'Datos de entrada (Sistema)'!$P$14*'Datos de entrada (Sistema)'!$I$15*1000</f>
        <v>2862000</v>
      </c>
      <c r="J29" s="123">
        <f t="shared" si="0"/>
        <v>2.0168925946250009E-3</v>
      </c>
      <c r="K2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9" s="13">
        <f>IF(K29&gt;J29,(1+E29*0.04)*'Datos de entrada (Conductor)'!K29*D29,0)</f>
        <v>251089280</v>
      </c>
      <c r="M29" s="13">
        <f>IF(K29&gt;J29,G29^2*'Datos de entrada (Conductor)'!L29*D29*$B$5,0)</f>
        <v>31142260.559880361</v>
      </c>
    </row>
    <row r="30" spans="2:13" x14ac:dyDescent="0.25">
      <c r="B30" s="1">
        <v>1</v>
      </c>
      <c r="C30" s="2">
        <f>'Datos de entrada (Conductor)'!J30</f>
        <v>1000</v>
      </c>
      <c r="D30" s="12">
        <f>IF(B30=1,'Datos de entrada (Sistema)'!$N$14,IF(B30=2,'Datos de entrada (Sistema)'!$N$15,IF(B30=3,'Datos de entrada (Sistema)'!$N$16,IF(B30=4,'Datos de entrada (Sistema)'!$N$17,IF(B30=5,'Datos de entrada (Sistema)'!$N$18,IF(B30=6,'Datos de entrada (Sistema)'!$N$19,IF(B30=7,'Datos de entrada (Sistema)'!$N$20,IF(B30=8,'Datos de entrada (Sistema)'!$N$21, IF(B30=9,'Datos de entrada (Sistema)'!$N$22,IF(B30=10,'Datos de entrada (Sistema)'!$N$23,IF(B30=11,'Datos de entrada (Sistema)'!$N$24,”Error”)))))))))))</f>
        <v>1</v>
      </c>
      <c r="E30" s="12">
        <f>IF('Datos de entrada (Sistema)'!$I$16="Si",1,IF('Datos de entrada (Sistema)'!$I$16="No",0))</f>
        <v>1</v>
      </c>
      <c r="F30" s="12">
        <f>IF('Datos de entrada (Sistema)'!$I$12="Trifásico",3,IF('Datos de entrada (Sistema)'!$I$12="Monofásico trifilar",2,IF('Datos de entrada (Sistema)'!$I$12="Monofásico bifilar",1)))</f>
        <v>3</v>
      </c>
      <c r="G30" s="9">
        <f>IF('Datos de entrada (Sistema)'!$I$12="Trifásico",('Datos de entrada (Sistema)'!$O$14)/(SQRT(3)*'Datos de entrada (Sistema)'!$I$13),IF('Datos de entrada (Sistema)'!$I$12="Monofásico trifilar",('Datos de entrada (Sistema)'!$O$14)/('Datos de entrada (Sistema)'!$I$13),IF('Datos de entrada (Sistema)'!$I$12="Monofásico bifilar",('Datos de entrada (Sistema)'!$O$14)/('Datos de entrada (Sistema)'!$I$13))))*(1+'Datos de entrada (Sistema)'!$Q$14)</f>
        <v>240.56261216234412</v>
      </c>
      <c r="H30" s="9">
        <f>IF(F30=3,'Datos de entrada (Sistema)'!$I$17*3*((Costos!G30/'Datos de entrada (Sistema)'!$I$17)^2)*'Datos de entrada (Conductor)'!L30*Costos!D30*Costos!$B$4,IF(F30=2,'Datos de entrada (Sistema)'!$I$17*2*((Costos!G30/'Datos de entrada (Sistema)'!$I$17)^2)*'Datos de entrada (Conductor)'!L30*Costos!D30*Costos!$B$4,IF(F30=1,'Datos de entrada (Sistema)'!$I$17*((Costos!G30/'Datos de entrada (Sistema)'!$I$17)^2)*'Datos de entrada (Conductor)'!L30*Costos!D30*Costos!$B$4,"error")))</f>
        <v>0</v>
      </c>
      <c r="I30" s="9">
        <f>'Datos de entrada (Sistema)'!$O$14*'Datos de entrada (Sistema)'!$P$14*'Datos de entrada (Sistema)'!$I$15*1000</f>
        <v>2862000</v>
      </c>
      <c r="J30" s="123">
        <f t="shared" si="0"/>
        <v>0</v>
      </c>
      <c r="K3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30" s="13">
        <f>IF(K30&gt;J30,(1+E30*0.04)*'Datos de entrada (Conductor)'!K30*D30,0)</f>
        <v>0</v>
      </c>
      <c r="M30" s="13">
        <f>IF(K30&gt;J30,G30^2*'Datos de entrada (Conductor)'!L30*D30*$B$5,0)</f>
        <v>0</v>
      </c>
    </row>
    <row r="31" spans="2:13" x14ac:dyDescent="0.25">
      <c r="B31" s="2">
        <v>2</v>
      </c>
      <c r="C31" s="2">
        <f>'Datos de entrada (Conductor)'!J8</f>
        <v>0</v>
      </c>
      <c r="D31" s="12">
        <f>IF(B31=1,'Datos de entrada (Sistema)'!$N$14,IF(B31=2,'Datos de entrada (Sistema)'!$N$15,IF(B31=3,'Datos de entrada (Sistema)'!$N$16,IF(B31=4,'Datos de entrada (Sistema)'!$N$17,IF(B31=5,'Datos de entrada (Sistema)'!$N$18,IF(B31=6,'Datos de entrada (Sistema)'!$N$19,IF(B31=7,'Datos de entrada (Sistema)'!$N$20,IF(B31=8,'Datos de entrada (Sistema)'!$N$21, IF(B31=9,'Datos de entrada (Sistema)'!$N$22,IF(B31=10,'Datos de entrada (Sistema)'!$N$23,IF(B31=11,'Datos de entrada (Sistema)'!$N$24,”Error”)))))))))))</f>
        <v>1.1000000000000001</v>
      </c>
      <c r="E31" s="12">
        <f>IF('Datos de entrada (Sistema)'!$I$16="Si",1,IF('Datos de entrada (Sistema)'!$I$16="No",0))</f>
        <v>1</v>
      </c>
      <c r="F31" s="12">
        <f>IF('Datos de entrada (Sistema)'!$I$12="Trifásico",3,IF('Datos de entrada (Sistema)'!$I$12="Monofásico trifilar",2,IF('Datos de entrada (Sistema)'!$I$12="Monofásico bifilar",1)))</f>
        <v>3</v>
      </c>
      <c r="G31"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31" s="9">
        <f>IF(F31=3,'Datos de entrada (Sistema)'!$I$17*3*((Costos!G31/'Datos de entrada (Sistema)'!$I$17)^2)*'Datos de entrada (Conductor)'!L8*Costos!D31*Costos!$B$4,IF(F31=2,'Datos de entrada (Sistema)'!$I$17*2*((Costos!G31/'Datos de entrada (Sistema)'!$I$17)^2)*'Datos de entrada (Conductor)'!L8*Costos!D31*Costos!$B$4,IF(F31=1,'Datos de entrada (Sistema)'!$I$17*((Costos!G31/'Datos de entrada (Sistema)'!$I$17)^2)*'Datos de entrada (Conductor)'!L8*Costos!D31*Costos!$B$4,"error")))</f>
        <v>0</v>
      </c>
      <c r="I31" s="9">
        <f>'Datos de entrada (Sistema)'!$O$15*'Datos de entrada (Sistema)'!$P$15*'Datos de entrada (Sistema)'!$I$15*1000</f>
        <v>2289600</v>
      </c>
      <c r="J31" s="123">
        <f t="shared" si="0"/>
        <v>0</v>
      </c>
      <c r="K3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31" s="13">
        <f>IF(K31&gt;J31,(1+E31*0.04)*'Datos de entrada (Conductor)'!K8*D31,0)</f>
        <v>0</v>
      </c>
      <c r="M31" s="13">
        <f>IF(K31&gt;J31,G31^2*'Datos de entrada (Conductor)'!L8*D31*$B$5,0)</f>
        <v>0</v>
      </c>
    </row>
    <row r="32" spans="2:13" x14ac:dyDescent="0.25">
      <c r="B32" s="2">
        <v>2</v>
      </c>
      <c r="C32" s="2">
        <f>'Datos de entrada (Conductor)'!J9</f>
        <v>0</v>
      </c>
      <c r="D32" s="12">
        <f>IF(B32=1,'Datos de entrada (Sistema)'!$N$14,IF(B32=2,'Datos de entrada (Sistema)'!$N$15,IF(B32=3,'Datos de entrada (Sistema)'!$N$16,IF(B32=4,'Datos de entrada (Sistema)'!$N$17,IF(B32=5,'Datos de entrada (Sistema)'!$N$18,IF(B32=6,'Datos de entrada (Sistema)'!$N$19,IF(B32=7,'Datos de entrada (Sistema)'!$N$20,IF(B32=8,'Datos de entrada (Sistema)'!$N$21, IF(B32=9,'Datos de entrada (Sistema)'!$N$22,IF(B32=10,'Datos de entrada (Sistema)'!$N$23,IF(B32=11,'Datos de entrada (Sistema)'!$N$24,”Error”)))))))))))</f>
        <v>1.1000000000000001</v>
      </c>
      <c r="E32" s="12">
        <f>IF('Datos de entrada (Sistema)'!$I$16="Si",1,IF('Datos de entrada (Sistema)'!$I$16="No",0))</f>
        <v>1</v>
      </c>
      <c r="F32" s="12">
        <f>IF('Datos de entrada (Sistema)'!$I$12="Trifásico",3,IF('Datos de entrada (Sistema)'!$I$12="Monofásico trifilar",2,IF('Datos de entrada (Sistema)'!$I$12="Monofásico bifilar",1)))</f>
        <v>3</v>
      </c>
      <c r="G32"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32" s="9">
        <f>IF(F32=3,'Datos de entrada (Sistema)'!$I$17*3*((Costos!G32/'Datos de entrada (Sistema)'!$I$17)^2)*'Datos de entrada (Conductor)'!L9*Costos!D32*Costos!$B$4,IF(F32=2,'Datos de entrada (Sistema)'!$I$17*2*((Costos!G32/'Datos de entrada (Sistema)'!$I$17)^2)*'Datos de entrada (Conductor)'!L9*Costos!D32*Costos!$B$4,IF(F32=1,'Datos de entrada (Sistema)'!$I$17*((Costos!G32/'Datos de entrada (Sistema)'!$I$17)^2)*'Datos de entrada (Conductor)'!L9*Costos!D32*Costos!$B$4,"error")))</f>
        <v>0</v>
      </c>
      <c r="I32" s="9">
        <f>'Datos de entrada (Sistema)'!$O$15*'Datos de entrada (Sistema)'!$P$15*'Datos de entrada (Sistema)'!$I$15*1000</f>
        <v>2289600</v>
      </c>
      <c r="J32" s="123">
        <f t="shared" si="0"/>
        <v>0</v>
      </c>
      <c r="K3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32" s="13">
        <f>IF(K32&gt;J32,(1+E32*0.04)*'Datos de entrada (Conductor)'!K9*D32,0)</f>
        <v>0</v>
      </c>
      <c r="M32" s="13">
        <f>IF(K32&gt;J32,G32^2*'Datos de entrada (Conductor)'!L9*D32*$B$5,0)</f>
        <v>0</v>
      </c>
    </row>
    <row r="33" spans="2:13" x14ac:dyDescent="0.25">
      <c r="B33" s="2">
        <v>2</v>
      </c>
      <c r="C33" s="2">
        <f>'Datos de entrada (Conductor)'!J10</f>
        <v>0</v>
      </c>
      <c r="D33" s="12">
        <f>IF(B33=1,'Datos de entrada (Sistema)'!$N$14,IF(B33=2,'Datos de entrada (Sistema)'!$N$15,IF(B33=3,'Datos de entrada (Sistema)'!$N$16,IF(B33=4,'Datos de entrada (Sistema)'!$N$17,IF(B33=5,'Datos de entrada (Sistema)'!$N$18,IF(B33=6,'Datos de entrada (Sistema)'!$N$19,IF(B33=7,'Datos de entrada (Sistema)'!$N$20,IF(B33=8,'Datos de entrada (Sistema)'!$N$21, IF(B33=9,'Datos de entrada (Sistema)'!$N$22,IF(B33=10,'Datos de entrada (Sistema)'!$N$23,IF(B33=11,'Datos de entrada (Sistema)'!$N$24,”Error”)))))))))))</f>
        <v>1.1000000000000001</v>
      </c>
      <c r="E33" s="12">
        <f>IF('Datos de entrada (Sistema)'!$I$16="Si",1,IF('Datos de entrada (Sistema)'!$I$16="No",0))</f>
        <v>1</v>
      </c>
      <c r="F33" s="12">
        <f>IF('Datos de entrada (Sistema)'!$I$12="Trifásico",3,IF('Datos de entrada (Sistema)'!$I$12="Monofásico trifilar",2,IF('Datos de entrada (Sistema)'!$I$12="Monofásico bifilar",1)))</f>
        <v>3</v>
      </c>
      <c r="G33"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33" s="9">
        <f>IF(F33=3,'Datos de entrada (Sistema)'!$I$17*3*((Costos!G33/'Datos de entrada (Sistema)'!$I$17)^2)*'Datos de entrada (Conductor)'!L10*Costos!D33*Costos!$B$4,IF(F33=2,'Datos de entrada (Sistema)'!$I$17*2*((Costos!G33/'Datos de entrada (Sistema)'!$I$17)^2)*'Datos de entrada (Conductor)'!L10*Costos!D33*Costos!$B$4,IF(F33=1,'Datos de entrada (Sistema)'!$I$17*((Costos!G33/'Datos de entrada (Sistema)'!$I$17)^2)*'Datos de entrada (Conductor)'!L10*Costos!D33*Costos!$B$4,"error")))</f>
        <v>0</v>
      </c>
      <c r="I33" s="9">
        <f>'Datos de entrada (Sistema)'!$O$15*'Datos de entrada (Sistema)'!$P$15*'Datos de entrada (Sistema)'!$I$15*1000</f>
        <v>2289600</v>
      </c>
      <c r="J33" s="123">
        <f t="shared" si="0"/>
        <v>0</v>
      </c>
      <c r="K3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33" s="13">
        <f>IF(K33&gt;J33,(1+E33*0.04)*'Datos de entrada (Conductor)'!K10*D33,0)</f>
        <v>0</v>
      </c>
      <c r="M33" s="13">
        <f>IF(K33&gt;J33,G33^2*'Datos de entrada (Conductor)'!L10*D33*$B$5,0)</f>
        <v>0</v>
      </c>
    </row>
    <row r="34" spans="2:13" x14ac:dyDescent="0.25">
      <c r="B34" s="2">
        <v>2</v>
      </c>
      <c r="C34" s="2">
        <f>'Datos de entrada (Conductor)'!J11</f>
        <v>0</v>
      </c>
      <c r="D34" s="12">
        <f>IF(B34=1,'Datos de entrada (Sistema)'!$N$14,IF(B34=2,'Datos de entrada (Sistema)'!$N$15,IF(B34=3,'Datos de entrada (Sistema)'!$N$16,IF(B34=4,'Datos de entrada (Sistema)'!$N$17,IF(B34=5,'Datos de entrada (Sistema)'!$N$18,IF(B34=6,'Datos de entrada (Sistema)'!$N$19,IF(B34=7,'Datos de entrada (Sistema)'!$N$20,IF(B34=8,'Datos de entrada (Sistema)'!$N$21, IF(B34=9,'Datos de entrada (Sistema)'!$N$22,IF(B34=10,'Datos de entrada (Sistema)'!$N$23,IF(B34=11,'Datos de entrada (Sistema)'!$N$24,”Error”)))))))))))</f>
        <v>1.1000000000000001</v>
      </c>
      <c r="E34" s="12">
        <f>IF('Datos de entrada (Sistema)'!$I$16="Si",1,IF('Datos de entrada (Sistema)'!$I$16="No",0))</f>
        <v>1</v>
      </c>
      <c r="F34" s="12">
        <f>IF('Datos de entrada (Sistema)'!$I$12="Trifásico",3,IF('Datos de entrada (Sistema)'!$I$12="Monofásico trifilar",2,IF('Datos de entrada (Sistema)'!$I$12="Monofásico bifilar",1)))</f>
        <v>3</v>
      </c>
      <c r="G34"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34" s="9">
        <f>IF(F34=3,'Datos de entrada (Sistema)'!$I$17*3*((Costos!G34/'Datos de entrada (Sistema)'!$I$17)^2)*'Datos de entrada (Conductor)'!L11*Costos!D34*Costos!$B$4,IF(F34=2,'Datos de entrada (Sistema)'!$I$17*2*((Costos!G34/'Datos de entrada (Sistema)'!$I$17)^2)*'Datos de entrada (Conductor)'!L11*Costos!D34*Costos!$B$4,IF(F34=1,'Datos de entrada (Sistema)'!$I$17*((Costos!G34/'Datos de entrada (Sistema)'!$I$17)^2)*'Datos de entrada (Conductor)'!L11*Costos!D34*Costos!$B$4,"error")))</f>
        <v>0</v>
      </c>
      <c r="I34" s="9">
        <f>'Datos de entrada (Sistema)'!$O$15*'Datos de entrada (Sistema)'!$P$15*'Datos de entrada (Sistema)'!$I$15*1000</f>
        <v>2289600</v>
      </c>
      <c r="J34" s="123">
        <f t="shared" si="0"/>
        <v>0</v>
      </c>
      <c r="K3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34" s="13">
        <f>IF(K34&gt;J34,(1+E34*0.04)*'Datos de entrada (Conductor)'!K11*D34,0)</f>
        <v>0</v>
      </c>
      <c r="M34" s="13">
        <f>IF(K34&gt;J34,G34^2*'Datos de entrada (Conductor)'!L11*D34*$B$5,0)</f>
        <v>0</v>
      </c>
    </row>
    <row r="35" spans="2:13" x14ac:dyDescent="0.25">
      <c r="B35" s="2">
        <v>2</v>
      </c>
      <c r="C35" s="2">
        <f>'Datos de entrada (Conductor)'!J12</f>
        <v>0</v>
      </c>
      <c r="D35" s="12">
        <f>IF(B35=1,'Datos de entrada (Sistema)'!$N$14,IF(B35=2,'Datos de entrada (Sistema)'!$N$15,IF(B35=3,'Datos de entrada (Sistema)'!$N$16,IF(B35=4,'Datos de entrada (Sistema)'!$N$17,IF(B35=5,'Datos de entrada (Sistema)'!$N$18,IF(B35=6,'Datos de entrada (Sistema)'!$N$19,IF(B35=7,'Datos de entrada (Sistema)'!$N$20,IF(B35=8,'Datos de entrada (Sistema)'!$N$21, IF(B35=9,'Datos de entrada (Sistema)'!$N$22,IF(B35=10,'Datos de entrada (Sistema)'!$N$23,IF(B35=11,'Datos de entrada (Sistema)'!$N$24,”Error”)))))))))))</f>
        <v>1.1000000000000001</v>
      </c>
      <c r="E35" s="12">
        <f>IF('Datos de entrada (Sistema)'!$I$16="Si",1,IF('Datos de entrada (Sistema)'!$I$16="No",0))</f>
        <v>1</v>
      </c>
      <c r="F35" s="12">
        <f>IF('Datos de entrada (Sistema)'!$I$12="Trifásico",3,IF('Datos de entrada (Sistema)'!$I$12="Monofásico trifilar",2,IF('Datos de entrada (Sistema)'!$I$12="Monofásico bifilar",1)))</f>
        <v>3</v>
      </c>
      <c r="G35"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35" s="9">
        <f>IF(F35=3,'Datos de entrada (Sistema)'!$I$17*3*((Costos!G35/'Datos de entrada (Sistema)'!$I$17)^2)*'Datos de entrada (Conductor)'!L12*Costos!D35*Costos!$B$4,IF(F35=2,'Datos de entrada (Sistema)'!$I$17*2*((Costos!G35/'Datos de entrada (Sistema)'!$I$17)^2)*'Datos de entrada (Conductor)'!L12*Costos!D35*Costos!$B$4,IF(F35=1,'Datos de entrada (Sistema)'!$I$17*((Costos!G35/'Datos de entrada (Sistema)'!$I$17)^2)*'Datos de entrada (Conductor)'!L12*Costos!D35*Costos!$B$4,"error")))</f>
        <v>0</v>
      </c>
      <c r="I35" s="9">
        <f>'Datos de entrada (Sistema)'!$O$15*'Datos de entrada (Sistema)'!$P$15*'Datos de entrada (Sistema)'!$I$15*1000</f>
        <v>2289600</v>
      </c>
      <c r="J35" s="123">
        <f t="shared" si="0"/>
        <v>0</v>
      </c>
      <c r="K3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35" s="13">
        <f>IF(K35&gt;J35,(1+E35*0.04)*'Datos de entrada (Conductor)'!K12*D35,0)</f>
        <v>0</v>
      </c>
      <c r="M35" s="13">
        <f>IF(K35&gt;J35,G35^2*'Datos de entrada (Conductor)'!L12*D35*$B$5,0)</f>
        <v>0</v>
      </c>
    </row>
    <row r="36" spans="2:13" x14ac:dyDescent="0.25">
      <c r="B36" s="2">
        <v>2</v>
      </c>
      <c r="C36" s="2">
        <f>'Datos de entrada (Conductor)'!J13</f>
        <v>0</v>
      </c>
      <c r="D36" s="12">
        <f>IF(B36=1,'Datos de entrada (Sistema)'!$N$14,IF(B36=2,'Datos de entrada (Sistema)'!$N$15,IF(B36=3,'Datos de entrada (Sistema)'!$N$16,IF(B36=4,'Datos de entrada (Sistema)'!$N$17,IF(B36=5,'Datos de entrada (Sistema)'!$N$18,IF(B36=6,'Datos de entrada (Sistema)'!$N$19,IF(B36=7,'Datos de entrada (Sistema)'!$N$20,IF(B36=8,'Datos de entrada (Sistema)'!$N$21, IF(B36=9,'Datos de entrada (Sistema)'!$N$22,IF(B36=10,'Datos de entrada (Sistema)'!$N$23,IF(B36=11,'Datos de entrada (Sistema)'!$N$24,”Error”)))))))))))</f>
        <v>1.1000000000000001</v>
      </c>
      <c r="E36" s="12">
        <f>IF('Datos de entrada (Sistema)'!$I$16="Si",1,IF('Datos de entrada (Sistema)'!$I$16="No",0))</f>
        <v>1</v>
      </c>
      <c r="F36" s="12">
        <f>IF('Datos de entrada (Sistema)'!$I$12="Trifásico",3,IF('Datos de entrada (Sistema)'!$I$12="Monofásico trifilar",2,IF('Datos de entrada (Sistema)'!$I$12="Monofásico bifilar",1)))</f>
        <v>3</v>
      </c>
      <c r="G36"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36" s="9">
        <f>IF(F36=3,'Datos de entrada (Sistema)'!$I$17*3*((Costos!G36/'Datos de entrada (Sistema)'!$I$17)^2)*'Datos de entrada (Conductor)'!L13*Costos!D36*Costos!$B$4,IF(F36=2,'Datos de entrada (Sistema)'!$I$17*2*((Costos!G36/'Datos de entrada (Sistema)'!$I$17)^2)*'Datos de entrada (Conductor)'!L13*Costos!D36*Costos!$B$4,IF(F36=1,'Datos de entrada (Sistema)'!$I$17*((Costos!G36/'Datos de entrada (Sistema)'!$I$17)^2)*'Datos de entrada (Conductor)'!L13*Costos!D36*Costos!$B$4,"error")))</f>
        <v>0</v>
      </c>
      <c r="I36" s="9">
        <f>'Datos de entrada (Sistema)'!$O$15*'Datos de entrada (Sistema)'!$P$15*'Datos de entrada (Sistema)'!$I$15*1000</f>
        <v>2289600</v>
      </c>
      <c r="J36" s="123">
        <f t="shared" si="0"/>
        <v>0</v>
      </c>
      <c r="K3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36" s="13">
        <f>IF(K36&gt;J36,(1+E36*0.04)*'Datos de entrada (Conductor)'!K13*D36,0)</f>
        <v>0</v>
      </c>
      <c r="M36" s="13">
        <f>IF(K36&gt;J36,G36^2*'Datos de entrada (Conductor)'!L13*D36*$B$5,0)</f>
        <v>0</v>
      </c>
    </row>
    <row r="37" spans="2:13" x14ac:dyDescent="0.25">
      <c r="B37" s="2">
        <v>2</v>
      </c>
      <c r="C37" s="2">
        <f>'Datos de entrada (Conductor)'!J14</f>
        <v>8</v>
      </c>
      <c r="D37" s="12">
        <f>IF(B37=1,'Datos de entrada (Sistema)'!$N$14,IF(B37=2,'Datos de entrada (Sistema)'!$N$15,IF(B37=3,'Datos de entrada (Sistema)'!$N$16,IF(B37=4,'Datos de entrada (Sistema)'!$N$17,IF(B37=5,'Datos de entrada (Sistema)'!$N$18,IF(B37=6,'Datos de entrada (Sistema)'!$N$19,IF(B37=7,'Datos de entrada (Sistema)'!$N$20,IF(B37=8,'Datos de entrada (Sistema)'!$N$21, IF(B37=9,'Datos de entrada (Sistema)'!$N$22,IF(B37=10,'Datos de entrada (Sistema)'!$N$23,IF(B37=11,'Datos de entrada (Sistema)'!$N$24,”Error”)))))))))))</f>
        <v>1.1000000000000001</v>
      </c>
      <c r="E37" s="12">
        <f>IF('Datos de entrada (Sistema)'!$I$16="Si",1,IF('Datos de entrada (Sistema)'!$I$16="No",0))</f>
        <v>1</v>
      </c>
      <c r="F37" s="12">
        <f>IF('Datos de entrada (Sistema)'!$I$12="Trifásico",3,IF('Datos de entrada (Sistema)'!$I$12="Monofásico trifilar",2,IF('Datos de entrada (Sistema)'!$I$12="Monofásico bifilar",1)))</f>
        <v>3</v>
      </c>
      <c r="G37"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37" s="9">
        <f>IF(F37=3,'Datos de entrada (Sistema)'!$I$17*3*((Costos!G37/'Datos de entrada (Sistema)'!$I$17)^2)*'Datos de entrada (Conductor)'!L14*Costos!D37*Costos!$B$4,IF(F37=2,'Datos de entrada (Sistema)'!$I$17*2*((Costos!G37/'Datos de entrada (Sistema)'!$I$17)^2)*'Datos de entrada (Conductor)'!L14*Costos!D37*Costos!$B$4,IF(F37=1,'Datos de entrada (Sistema)'!$I$17*((Costos!G37/'Datos de entrada (Sistema)'!$I$17)^2)*'Datos de entrada (Conductor)'!L14*Costos!D37*Costos!$B$4,"error")))</f>
        <v>0</v>
      </c>
      <c r="I37" s="9">
        <f>'Datos de entrada (Sistema)'!$O$15*'Datos de entrada (Sistema)'!$P$15*'Datos de entrada (Sistema)'!$I$15*1000</f>
        <v>2289600</v>
      </c>
      <c r="J37" s="123">
        <f t="shared" si="0"/>
        <v>0</v>
      </c>
      <c r="K3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37" s="13">
        <f>IF(K37&gt;J37,(1+E37*0.04)*'Datos de entrada (Conductor)'!K14*D37,0)</f>
        <v>0</v>
      </c>
      <c r="M37" s="13">
        <f>IF(K37&gt;J37,G37^2*'Datos de entrada (Conductor)'!L14*D37*$B$5,0)</f>
        <v>0</v>
      </c>
    </row>
    <row r="38" spans="2:13" x14ac:dyDescent="0.25">
      <c r="B38" s="2">
        <v>2</v>
      </c>
      <c r="C38" s="2">
        <f>'Datos de entrada (Conductor)'!J15</f>
        <v>6</v>
      </c>
      <c r="D38" s="12">
        <f>IF(B38=1,'Datos de entrada (Sistema)'!$N$14,IF(B38=2,'Datos de entrada (Sistema)'!$N$15,IF(B38=3,'Datos de entrada (Sistema)'!$N$16,IF(B38=4,'Datos de entrada (Sistema)'!$N$17,IF(B38=5,'Datos de entrada (Sistema)'!$N$18,IF(B38=6,'Datos de entrada (Sistema)'!$N$19,IF(B38=7,'Datos de entrada (Sistema)'!$N$20,IF(B38=8,'Datos de entrada (Sistema)'!$N$21, IF(B38=9,'Datos de entrada (Sistema)'!$N$22,IF(B38=10,'Datos de entrada (Sistema)'!$N$23,IF(B38=11,'Datos de entrada (Sistema)'!$N$24,”Error”)))))))))))</f>
        <v>1.1000000000000001</v>
      </c>
      <c r="E38" s="12">
        <f>IF('Datos de entrada (Sistema)'!$I$16="Si",1,IF('Datos de entrada (Sistema)'!$I$16="No",0))</f>
        <v>1</v>
      </c>
      <c r="F38" s="12">
        <f>IF('Datos de entrada (Sistema)'!$I$12="Trifásico",3,IF('Datos de entrada (Sistema)'!$I$12="Monofásico trifilar",2,IF('Datos de entrada (Sistema)'!$I$12="Monofásico bifilar",1)))</f>
        <v>3</v>
      </c>
      <c r="G38"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38" s="9">
        <f>IF(F38=3,'Datos de entrada (Sistema)'!$I$17*3*((Costos!G38/'Datos de entrada (Sistema)'!$I$17)^2)*'Datos de entrada (Conductor)'!L15*Costos!D38*Costos!$B$4,IF(F38=2,'Datos de entrada (Sistema)'!$I$17*2*((Costos!G38/'Datos de entrada (Sistema)'!$I$17)^2)*'Datos de entrada (Conductor)'!L15*Costos!D38*Costos!$B$4,IF(F38=1,'Datos de entrada (Sistema)'!$I$17*((Costos!G38/'Datos de entrada (Sistema)'!$I$17)^2)*'Datos de entrada (Conductor)'!L15*Costos!D38*Costos!$B$4,"error")))</f>
        <v>0</v>
      </c>
      <c r="I38" s="9">
        <f>'Datos de entrada (Sistema)'!$O$15*'Datos de entrada (Sistema)'!$P$15*'Datos de entrada (Sistema)'!$I$15*1000</f>
        <v>2289600</v>
      </c>
      <c r="J38" s="123">
        <f t="shared" si="0"/>
        <v>0</v>
      </c>
      <c r="K3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38" s="13">
        <f>IF(K38&gt;J38,(1+E38*0.04)*'Datos de entrada (Conductor)'!K15*D38,0)</f>
        <v>0</v>
      </c>
      <c r="M38" s="13">
        <f>IF(K38&gt;J38,G38^2*'Datos de entrada (Conductor)'!L15*D38*$B$5,0)</f>
        <v>0</v>
      </c>
    </row>
    <row r="39" spans="2:13" x14ac:dyDescent="0.25">
      <c r="B39" s="2">
        <v>2</v>
      </c>
      <c r="C39" s="2">
        <f>'Datos de entrada (Conductor)'!J16</f>
        <v>4</v>
      </c>
      <c r="D39" s="12">
        <f>IF(B39=1,'Datos de entrada (Sistema)'!$N$14,IF(B39=2,'Datos de entrada (Sistema)'!$N$15,IF(B39=3,'Datos de entrada (Sistema)'!$N$16,IF(B39=4,'Datos de entrada (Sistema)'!$N$17,IF(B39=5,'Datos de entrada (Sistema)'!$N$18,IF(B39=6,'Datos de entrada (Sistema)'!$N$19,IF(B39=7,'Datos de entrada (Sistema)'!$N$20,IF(B39=8,'Datos de entrada (Sistema)'!$N$21, IF(B39=9,'Datos de entrada (Sistema)'!$N$22,IF(B39=10,'Datos de entrada (Sistema)'!$N$23,IF(B39=11,'Datos de entrada (Sistema)'!$N$24,”Error”)))))))))))</f>
        <v>1.1000000000000001</v>
      </c>
      <c r="E39" s="12">
        <f>IF('Datos de entrada (Sistema)'!$I$16="Si",1,IF('Datos de entrada (Sistema)'!$I$16="No",0))</f>
        <v>1</v>
      </c>
      <c r="F39" s="12">
        <f>IF('Datos de entrada (Sistema)'!$I$12="Trifásico",3,IF('Datos de entrada (Sistema)'!$I$12="Monofásico trifilar",2,IF('Datos de entrada (Sistema)'!$I$12="Monofásico bifilar",1)))</f>
        <v>3</v>
      </c>
      <c r="G39"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39" s="9">
        <f>IF(F39=3,'Datos de entrada (Sistema)'!$I$17*3*((Costos!G39/'Datos de entrada (Sistema)'!$I$17)^2)*'Datos de entrada (Conductor)'!L16*Costos!D39*Costos!$B$4,IF(F39=2,'Datos de entrada (Sistema)'!$I$17*2*((Costos!G39/'Datos de entrada (Sistema)'!$I$17)^2)*'Datos de entrada (Conductor)'!L16*Costos!D39*Costos!$B$4,IF(F39=1,'Datos de entrada (Sistema)'!$I$17*((Costos!G39/'Datos de entrada (Sistema)'!$I$17)^2)*'Datos de entrada (Conductor)'!L16*Costos!D39*Costos!$B$4,"error")))</f>
        <v>76635.002865765215</v>
      </c>
      <c r="I39" s="9">
        <f>'Datos de entrada (Sistema)'!$O$15*'Datos de entrada (Sistema)'!$P$15*'Datos de entrada (Sistema)'!$I$15*1000</f>
        <v>2289600</v>
      </c>
      <c r="J39" s="123">
        <f t="shared" si="0"/>
        <v>3.347091320133002E-2</v>
      </c>
      <c r="K3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39" s="13">
        <f>IF(K39&gt;J39,(1+E39*0.04)*'Datos de entrada (Conductor)'!K16*D39,0)</f>
        <v>0</v>
      </c>
      <c r="M39" s="13">
        <f>IF(K39&gt;J39,G39^2*'Datos de entrada (Conductor)'!L16*D39*$B$5,0)</f>
        <v>0</v>
      </c>
    </row>
    <row r="40" spans="2:13" x14ac:dyDescent="0.25">
      <c r="B40" s="2">
        <v>2</v>
      </c>
      <c r="C40" s="2">
        <f>'Datos de entrada (Conductor)'!J17</f>
        <v>2</v>
      </c>
      <c r="D40" s="12">
        <f>IF(B40=1,'Datos de entrada (Sistema)'!$N$14,IF(B40=2,'Datos de entrada (Sistema)'!$N$15,IF(B40=3,'Datos de entrada (Sistema)'!$N$16,IF(B40=4,'Datos de entrada (Sistema)'!$N$17,IF(B40=5,'Datos de entrada (Sistema)'!$N$18,IF(B40=6,'Datos de entrada (Sistema)'!$N$19,IF(B40=7,'Datos de entrada (Sistema)'!$N$20,IF(B40=8,'Datos de entrada (Sistema)'!$N$21, IF(B40=9,'Datos de entrada (Sistema)'!$N$22,IF(B40=10,'Datos de entrada (Sistema)'!$N$23,IF(B40=11,'Datos de entrada (Sistema)'!$N$24,”Error”)))))))))))</f>
        <v>1.1000000000000001</v>
      </c>
      <c r="E40" s="12">
        <f>IF('Datos de entrada (Sistema)'!$I$16="Si",1,IF('Datos de entrada (Sistema)'!$I$16="No",0))</f>
        <v>1</v>
      </c>
      <c r="F40" s="12">
        <f>IF('Datos de entrada (Sistema)'!$I$12="Trifásico",3,IF('Datos de entrada (Sistema)'!$I$12="Monofásico trifilar",2,IF('Datos de entrada (Sistema)'!$I$12="Monofásico bifilar",1)))</f>
        <v>3</v>
      </c>
      <c r="G40"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40" s="9">
        <f>IF(F40=3,'Datos de entrada (Sistema)'!$I$17*3*((Costos!G40/'Datos de entrada (Sistema)'!$I$17)^2)*'Datos de entrada (Conductor)'!L17*Costos!D40*Costos!$B$4,IF(F40=2,'Datos de entrada (Sistema)'!$I$17*2*((Costos!G40/'Datos de entrada (Sistema)'!$I$17)^2)*'Datos de entrada (Conductor)'!L17*Costos!D40*Costos!$B$4,IF(F40=1,'Datos de entrada (Sistema)'!$I$17*((Costos!G40/'Datos de entrada (Sistema)'!$I$17)^2)*'Datos de entrada (Conductor)'!L17*Costos!D40*Costos!$B$4,"error")))</f>
        <v>48163.682933953518</v>
      </c>
      <c r="I40" s="9">
        <f>'Datos de entrada (Sistema)'!$O$15*'Datos de entrada (Sistema)'!$P$15*'Datos de entrada (Sistema)'!$I$15*1000</f>
        <v>2289600</v>
      </c>
      <c r="J40" s="123">
        <f t="shared" si="0"/>
        <v>2.1035850338030012E-2</v>
      </c>
      <c r="K4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40" s="13">
        <f>IF(K40&gt;J40,(1+E40*0.04)*'Datos de entrada (Conductor)'!K17*D40,0)</f>
        <v>0</v>
      </c>
      <c r="M40" s="13">
        <f>IF(K40&gt;J40,G40^2*'Datos de entrada (Conductor)'!L17*D40*$B$5,0)</f>
        <v>0</v>
      </c>
    </row>
    <row r="41" spans="2:13" x14ac:dyDescent="0.25">
      <c r="B41" s="2">
        <v>2</v>
      </c>
      <c r="C41" s="2">
        <f>'Datos de entrada (Conductor)'!J18</f>
        <v>1</v>
      </c>
      <c r="D41" s="12">
        <f>IF(B41=1,'Datos de entrada (Sistema)'!$N$14,IF(B41=2,'Datos de entrada (Sistema)'!$N$15,IF(B41=3,'Datos de entrada (Sistema)'!$N$16,IF(B41=4,'Datos de entrada (Sistema)'!$N$17,IF(B41=5,'Datos de entrada (Sistema)'!$N$18,IF(B41=6,'Datos de entrada (Sistema)'!$N$19,IF(B41=7,'Datos de entrada (Sistema)'!$N$20,IF(B41=8,'Datos de entrada (Sistema)'!$N$21, IF(B41=9,'Datos de entrada (Sistema)'!$N$22,IF(B41=10,'Datos de entrada (Sistema)'!$N$23,IF(B41=11,'Datos de entrada (Sistema)'!$N$24,”Error”)))))))))))</f>
        <v>1.1000000000000001</v>
      </c>
      <c r="E41" s="12">
        <f>IF('Datos de entrada (Sistema)'!$I$16="Si",1,IF('Datos de entrada (Sistema)'!$I$16="No",0))</f>
        <v>1</v>
      </c>
      <c r="F41" s="12">
        <f>IF('Datos de entrada (Sistema)'!$I$12="Trifásico",3,IF('Datos de entrada (Sistema)'!$I$12="Monofásico trifilar",2,IF('Datos de entrada (Sistema)'!$I$12="Monofásico bifilar",1)))</f>
        <v>3</v>
      </c>
      <c r="G41"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41" s="9">
        <f>IF(F41=3,'Datos de entrada (Sistema)'!$I$17*3*((Costos!G41/'Datos de entrada (Sistema)'!$I$17)^2)*'Datos de entrada (Conductor)'!L18*Costos!D41*Costos!$B$4,IF(F41=2,'Datos de entrada (Sistema)'!$I$17*2*((Costos!G41/'Datos de entrada (Sistema)'!$I$17)^2)*'Datos de entrada (Conductor)'!L18*Costos!D41*Costos!$B$4,IF(F41=1,'Datos de entrada (Sistema)'!$I$17*((Costos!G41/'Datos de entrada (Sistema)'!$I$17)^2)*'Datos de entrada (Conductor)'!L18*Costos!D41*Costos!$B$4,"error")))</f>
        <v>0</v>
      </c>
      <c r="I41" s="9">
        <f>'Datos de entrada (Sistema)'!$O$15*'Datos de entrada (Sistema)'!$P$15*'Datos de entrada (Sistema)'!$I$15*1000</f>
        <v>2289600</v>
      </c>
      <c r="J41" s="123">
        <f t="shared" si="0"/>
        <v>0</v>
      </c>
      <c r="K4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41" s="13">
        <f>IF(K41&gt;J41,(1+E41*0.04)*'Datos de entrada (Conductor)'!K18*D41,0)</f>
        <v>0</v>
      </c>
      <c r="M41" s="13">
        <f>IF(K41&gt;J41,G41^2*'Datos de entrada (Conductor)'!L18*D41*$B$5,0)</f>
        <v>0</v>
      </c>
    </row>
    <row r="42" spans="2:13" x14ac:dyDescent="0.25">
      <c r="B42" s="2">
        <v>2</v>
      </c>
      <c r="C42" s="2" t="str">
        <f>'Datos de entrada (Conductor)'!J19</f>
        <v>1/0</v>
      </c>
      <c r="D42" s="12">
        <f>IF(B42=1,'Datos de entrada (Sistema)'!$N$14,IF(B42=2,'Datos de entrada (Sistema)'!$N$15,IF(B42=3,'Datos de entrada (Sistema)'!$N$16,IF(B42=4,'Datos de entrada (Sistema)'!$N$17,IF(B42=5,'Datos de entrada (Sistema)'!$N$18,IF(B42=6,'Datos de entrada (Sistema)'!$N$19,IF(B42=7,'Datos de entrada (Sistema)'!$N$20,IF(B42=8,'Datos de entrada (Sistema)'!$N$21, IF(B42=9,'Datos de entrada (Sistema)'!$N$22,IF(B42=10,'Datos de entrada (Sistema)'!$N$23,IF(B42=11,'Datos de entrada (Sistema)'!$N$24,”Error”)))))))))))</f>
        <v>1.1000000000000001</v>
      </c>
      <c r="E42" s="12">
        <f>IF('Datos de entrada (Sistema)'!$I$16="Si",1,IF('Datos de entrada (Sistema)'!$I$16="No",0))</f>
        <v>1</v>
      </c>
      <c r="F42" s="12">
        <f>IF('Datos de entrada (Sistema)'!$I$12="Trifásico",3,IF('Datos de entrada (Sistema)'!$I$12="Monofásico trifilar",2,IF('Datos de entrada (Sistema)'!$I$12="Monofásico bifilar",1)))</f>
        <v>3</v>
      </c>
      <c r="G42"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42" s="9">
        <f>IF(F42=3,'Datos de entrada (Sistema)'!$I$17*3*((Costos!G42/'Datos de entrada (Sistema)'!$I$17)^2)*'Datos de entrada (Conductor)'!L19*Costos!D42*Costos!$B$4,IF(F42=2,'Datos de entrada (Sistema)'!$I$17*2*((Costos!G42/'Datos de entrada (Sistema)'!$I$17)^2)*'Datos de entrada (Conductor)'!L19*Costos!D42*Costos!$B$4,IF(F42=1,'Datos de entrada (Sistema)'!$I$17*((Costos!G42/'Datos de entrada (Sistema)'!$I$17)^2)*'Datos de entrada (Conductor)'!L19*Costos!D42*Costos!$B$4,"error")))</f>
        <v>30271.024099435694</v>
      </c>
      <c r="I42" s="9">
        <f>'Datos de entrada (Sistema)'!$O$15*'Datos de entrada (Sistema)'!$P$15*'Datos de entrada (Sistema)'!$I$15*1000</f>
        <v>2289600</v>
      </c>
      <c r="J42" s="123">
        <f t="shared" si="0"/>
        <v>1.3221097178300006E-2</v>
      </c>
      <c r="K4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42" s="13">
        <f>IF(K42&gt;J42,(1+E42*0.04)*'Datos de entrada (Conductor)'!K19*D42,0)</f>
        <v>0</v>
      </c>
      <c r="M42" s="13">
        <f>IF(K42&gt;J42,G42^2*'Datos de entrada (Conductor)'!L19*D42*$B$5,0)</f>
        <v>0</v>
      </c>
    </row>
    <row r="43" spans="2:13" x14ac:dyDescent="0.25">
      <c r="B43" s="2">
        <v>2</v>
      </c>
      <c r="C43" s="2" t="str">
        <f>'Datos de entrada (Conductor)'!J20</f>
        <v>2/0</v>
      </c>
      <c r="D43" s="12">
        <f>IF(B43=1,'Datos de entrada (Sistema)'!$N$14,IF(B43=2,'Datos de entrada (Sistema)'!$N$15,IF(B43=3,'Datos de entrada (Sistema)'!$N$16,IF(B43=4,'Datos de entrada (Sistema)'!$N$17,IF(B43=5,'Datos de entrada (Sistema)'!$N$18,IF(B43=6,'Datos de entrada (Sistema)'!$N$19,IF(B43=7,'Datos de entrada (Sistema)'!$N$20,IF(B43=8,'Datos de entrada (Sistema)'!$N$21, IF(B43=9,'Datos de entrada (Sistema)'!$N$22,IF(B43=10,'Datos de entrada (Sistema)'!$N$23,IF(B43=11,'Datos de entrada (Sistema)'!$N$24,”Error”)))))))))))</f>
        <v>1.1000000000000001</v>
      </c>
      <c r="E43" s="12">
        <f>IF('Datos de entrada (Sistema)'!$I$16="Si",1,IF('Datos de entrada (Sistema)'!$I$16="No",0))</f>
        <v>1</v>
      </c>
      <c r="F43" s="12">
        <f>IF('Datos de entrada (Sistema)'!$I$12="Trifásico",3,IF('Datos de entrada (Sistema)'!$I$12="Monofásico trifilar",2,IF('Datos de entrada (Sistema)'!$I$12="Monofásico bifilar",1)))</f>
        <v>3</v>
      </c>
      <c r="G43"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43" s="9">
        <f>IF(F43=3,'Datos de entrada (Sistema)'!$I$17*3*((Costos!G43/'Datos de entrada (Sistema)'!$I$17)^2)*'Datos de entrada (Conductor)'!L20*Costos!D43*Costos!$B$4,IF(F43=2,'Datos de entrada (Sistema)'!$I$17*2*((Costos!G43/'Datos de entrada (Sistema)'!$I$17)^2)*'Datos de entrada (Conductor)'!L20*Costos!D43*Costos!$B$4,IF(F43=1,'Datos de entrada (Sistema)'!$I$17*((Costos!G43/'Datos de entrada (Sistema)'!$I$17)^2)*'Datos de entrada (Conductor)'!L20*Costos!D43*Costos!$B$4,"error")))</f>
        <v>24040.448271121408</v>
      </c>
      <c r="I43" s="9">
        <f>'Datos de entrada (Sistema)'!$O$15*'Datos de entrada (Sistema)'!$P$15*'Datos de entrada (Sistema)'!$I$15*1000</f>
        <v>2289600</v>
      </c>
      <c r="J43" s="123">
        <f t="shared" si="0"/>
        <v>1.0499846379770007E-2</v>
      </c>
      <c r="K4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43" s="13">
        <f>IF(K43&gt;J43,(1+E43*0.04)*'Datos de entrada (Conductor)'!K20*D43,0)</f>
        <v>84127472</v>
      </c>
      <c r="M43" s="13">
        <f>IF(K43&gt;J43,G43^2*'Datos de entrada (Conductor)'!L20*D43*$B$5,0)</f>
        <v>129700095.15387638</v>
      </c>
    </row>
    <row r="44" spans="2:13" x14ac:dyDescent="0.25">
      <c r="B44" s="2">
        <v>2</v>
      </c>
      <c r="C44" s="2" t="str">
        <f>'Datos de entrada (Conductor)'!J21</f>
        <v>3/0</v>
      </c>
      <c r="D44" s="12">
        <f>IF(B44=1,'Datos de entrada (Sistema)'!$N$14,IF(B44=2,'Datos de entrada (Sistema)'!$N$15,IF(B44=3,'Datos de entrada (Sistema)'!$N$16,IF(B44=4,'Datos de entrada (Sistema)'!$N$17,IF(B44=5,'Datos de entrada (Sistema)'!$N$18,IF(B44=6,'Datos de entrada (Sistema)'!$N$19,IF(B44=7,'Datos de entrada (Sistema)'!$N$20,IF(B44=8,'Datos de entrada (Sistema)'!$N$21, IF(B44=9,'Datos de entrada (Sistema)'!$N$22,IF(B44=10,'Datos de entrada (Sistema)'!$N$23,IF(B44=11,'Datos de entrada (Sistema)'!$N$24,”Error”)))))))))))</f>
        <v>1.1000000000000001</v>
      </c>
      <c r="E44" s="12">
        <f>IF('Datos de entrada (Sistema)'!$I$16="Si",1,IF('Datos de entrada (Sistema)'!$I$16="No",0))</f>
        <v>1</v>
      </c>
      <c r="F44" s="12">
        <f>IF('Datos de entrada (Sistema)'!$I$12="Trifásico",3,IF('Datos de entrada (Sistema)'!$I$12="Monofásico trifilar",2,IF('Datos de entrada (Sistema)'!$I$12="Monofásico bifilar",1)))</f>
        <v>3</v>
      </c>
      <c r="G44"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44" s="9">
        <f>IF(F44=3,'Datos de entrada (Sistema)'!$I$17*3*((Costos!G44/'Datos de entrada (Sistema)'!$I$17)^2)*'Datos de entrada (Conductor)'!L21*Costos!D44*Costos!$B$4,IF(F44=2,'Datos de entrada (Sistema)'!$I$17*2*((Costos!G44/'Datos de entrada (Sistema)'!$I$17)^2)*'Datos de entrada (Conductor)'!L21*Costos!D44*Costos!$B$4,IF(F44=1,'Datos de entrada (Sistema)'!$I$17*((Costos!G44/'Datos de entrada (Sistema)'!$I$17)^2)*'Datos de entrada (Conductor)'!L21*Costos!D44*Costos!$B$4,"error")))</f>
        <v>19066.065951808665</v>
      </c>
      <c r="I44" s="9">
        <f>'Datos de entrada (Sistema)'!$O$15*'Datos de entrada (Sistema)'!$P$15*'Datos de entrada (Sistema)'!$I$15*1000</f>
        <v>2289600</v>
      </c>
      <c r="J44" s="123">
        <f t="shared" si="0"/>
        <v>8.3272475331100035E-3</v>
      </c>
      <c r="K4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44" s="13">
        <f>IF(K44&gt;J44,(1+E44*0.04)*'Datos de entrada (Conductor)'!K21*D44,0)</f>
        <v>100109152.00000001</v>
      </c>
      <c r="M44" s="13">
        <f>IF(K44&gt;J44,G44^2*'Datos de entrada (Conductor)'!L21*D44*$B$5,0)</f>
        <v>102862914.21321802</v>
      </c>
    </row>
    <row r="45" spans="2:13" x14ac:dyDescent="0.25">
      <c r="B45" s="2">
        <v>2</v>
      </c>
      <c r="C45" s="2" t="str">
        <f>'Datos de entrada (Conductor)'!J22</f>
        <v>4/0</v>
      </c>
      <c r="D45" s="12">
        <f>IF(B45=1,'Datos de entrada (Sistema)'!$N$14,IF(B45=2,'Datos de entrada (Sistema)'!$N$15,IF(B45=3,'Datos de entrada (Sistema)'!$N$16,IF(B45=4,'Datos de entrada (Sistema)'!$N$17,IF(B45=5,'Datos de entrada (Sistema)'!$N$18,IF(B45=6,'Datos de entrada (Sistema)'!$N$19,IF(B45=7,'Datos de entrada (Sistema)'!$N$20,IF(B45=8,'Datos de entrada (Sistema)'!$N$21, IF(B45=9,'Datos de entrada (Sistema)'!$N$22,IF(B45=10,'Datos de entrada (Sistema)'!$N$23,IF(B45=11,'Datos de entrada (Sistema)'!$N$24,”Error”)))))))))))</f>
        <v>1.1000000000000001</v>
      </c>
      <c r="E45" s="12">
        <f>IF('Datos de entrada (Sistema)'!$I$16="Si",1,IF('Datos de entrada (Sistema)'!$I$16="No",0))</f>
        <v>1</v>
      </c>
      <c r="F45" s="12">
        <f>IF('Datos de entrada (Sistema)'!$I$12="Trifásico",3,IF('Datos de entrada (Sistema)'!$I$12="Monofásico trifilar",2,IF('Datos de entrada (Sistema)'!$I$12="Monofásico bifilar",1)))</f>
        <v>3</v>
      </c>
      <c r="G45"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45" s="9">
        <f>IF(F45=3,'Datos de entrada (Sistema)'!$I$17*3*((Costos!G45/'Datos de entrada (Sistema)'!$I$17)^2)*'Datos de entrada (Conductor)'!L22*Costos!D45*Costos!$B$4,IF(F45=2,'Datos de entrada (Sistema)'!$I$17*2*((Costos!G45/'Datos de entrada (Sistema)'!$I$17)^2)*'Datos de entrada (Conductor)'!L22*Costos!D45*Costos!$B$4,IF(F45=1,'Datos de entrada (Sistema)'!$I$17*((Costos!G45/'Datos de entrada (Sistema)'!$I$17)^2)*'Datos de entrada (Conductor)'!L22*Costos!D45*Costos!$B$4,"error")))</f>
        <v>15113.915599706359</v>
      </c>
      <c r="I45" s="9">
        <f>'Datos de entrada (Sistema)'!$O$15*'Datos de entrada (Sistema)'!$P$15*'Datos de entrada (Sistema)'!$I$15*1000</f>
        <v>2289600</v>
      </c>
      <c r="J45" s="123">
        <f t="shared" si="0"/>
        <v>6.601116177370003E-3</v>
      </c>
      <c r="K4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45" s="13">
        <f>IF(K45&gt;J45,(1+E45*0.04)*'Datos de entrada (Conductor)'!K22*D45,0)</f>
        <v>117834288.00000001</v>
      </c>
      <c r="M45" s="13">
        <f>IF(K45&gt;J45,G45^2*'Datos de entrada (Conductor)'!L22*D45*$B$5,0)</f>
        <v>81540754.536776006</v>
      </c>
    </row>
    <row r="46" spans="2:13" x14ac:dyDescent="0.25">
      <c r="B46" s="2">
        <v>2</v>
      </c>
      <c r="C46" s="2">
        <f>'Datos de entrada (Conductor)'!J23</f>
        <v>250</v>
      </c>
      <c r="D46" s="12">
        <f>IF(B46=1,'Datos de entrada (Sistema)'!$N$14,IF(B46=2,'Datos de entrada (Sistema)'!$N$15,IF(B46=3,'Datos de entrada (Sistema)'!$N$16,IF(B46=4,'Datos de entrada (Sistema)'!$N$17,IF(B46=5,'Datos de entrada (Sistema)'!$N$18,IF(B46=6,'Datos de entrada (Sistema)'!$N$19,IF(B46=7,'Datos de entrada (Sistema)'!$N$20,IF(B46=8,'Datos de entrada (Sistema)'!$N$21, IF(B46=9,'Datos de entrada (Sistema)'!$N$22,IF(B46=10,'Datos de entrada (Sistema)'!$N$23,IF(B46=11,'Datos de entrada (Sistema)'!$N$24,”Error”)))))))))))</f>
        <v>1.1000000000000001</v>
      </c>
      <c r="E46" s="12">
        <f>IF('Datos de entrada (Sistema)'!$I$16="Si",1,IF('Datos de entrada (Sistema)'!$I$16="No",0))</f>
        <v>1</v>
      </c>
      <c r="F46" s="12">
        <f>IF('Datos de entrada (Sistema)'!$I$12="Trifásico",3,IF('Datos de entrada (Sistema)'!$I$12="Monofásico trifilar",2,IF('Datos de entrada (Sistema)'!$I$12="Monofásico bifilar",1)))</f>
        <v>3</v>
      </c>
      <c r="G46"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46" s="9">
        <f>IF(F46=3,'Datos de entrada (Sistema)'!$I$17*3*((Costos!G46/'Datos de entrada (Sistema)'!$I$17)^2)*'Datos de entrada (Conductor)'!L23*Costos!D46*Costos!$B$4,IF(F46=2,'Datos de entrada (Sistema)'!$I$17*2*((Costos!G46/'Datos de entrada (Sistema)'!$I$17)^2)*'Datos de entrada (Conductor)'!L23*Costos!D46*Costos!$B$4,IF(F46=1,'Datos de entrada (Sistema)'!$I$17*((Costos!G46/'Datos de entrada (Sistema)'!$I$17)^2)*'Datos de entrada (Conductor)'!L23*Costos!D46*Costos!$B$4,"error")))</f>
        <v>0</v>
      </c>
      <c r="I46" s="9">
        <f>'Datos de entrada (Sistema)'!$O$15*'Datos de entrada (Sistema)'!$P$15*'Datos de entrada (Sistema)'!$I$15*1000</f>
        <v>2289600</v>
      </c>
      <c r="J46" s="123">
        <f t="shared" si="0"/>
        <v>0</v>
      </c>
      <c r="K4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46" s="13">
        <f>IF(K46&gt;J46,(1+E46*0.04)*'Datos de entrada (Conductor)'!K23*D46,0)</f>
        <v>0</v>
      </c>
      <c r="M46" s="13">
        <f>IF(K46&gt;J46,G46^2*'Datos de entrada (Conductor)'!L23*D46*$B$5,0)</f>
        <v>0</v>
      </c>
    </row>
    <row r="47" spans="2:13" x14ac:dyDescent="0.25">
      <c r="B47" s="2">
        <v>2</v>
      </c>
      <c r="C47" s="2">
        <f>'Datos de entrada (Conductor)'!J24</f>
        <v>266</v>
      </c>
      <c r="D47" s="12">
        <f>IF(B47=1,'Datos de entrada (Sistema)'!$N$14,IF(B47=2,'Datos de entrada (Sistema)'!$N$15,IF(B47=3,'Datos de entrada (Sistema)'!$N$16,IF(B47=4,'Datos de entrada (Sistema)'!$N$17,IF(B47=5,'Datos de entrada (Sistema)'!$N$18,IF(B47=6,'Datos de entrada (Sistema)'!$N$19,IF(B47=7,'Datos de entrada (Sistema)'!$N$20,IF(B47=8,'Datos de entrada (Sistema)'!$N$21, IF(B47=9,'Datos de entrada (Sistema)'!$N$22,IF(B47=10,'Datos de entrada (Sistema)'!$N$23,IF(B47=11,'Datos de entrada (Sistema)'!$N$24,”Error”)))))))))))</f>
        <v>1.1000000000000001</v>
      </c>
      <c r="E47" s="12">
        <f>IF('Datos de entrada (Sistema)'!$I$16="Si",1,IF('Datos de entrada (Sistema)'!$I$16="No",0))</f>
        <v>1</v>
      </c>
      <c r="F47" s="12">
        <f>IF('Datos de entrada (Sistema)'!$I$12="Trifásico",3,IF('Datos de entrada (Sistema)'!$I$12="Monofásico trifilar",2,IF('Datos de entrada (Sistema)'!$I$12="Monofásico bifilar",1)))</f>
        <v>3</v>
      </c>
      <c r="G47"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47" s="9">
        <f>IF(F47=3,'Datos de entrada (Sistema)'!$I$17*3*((Costos!G47/'Datos de entrada (Sistema)'!$I$17)^2)*'Datos de entrada (Conductor)'!L24*Costos!D47*Costos!$B$4,IF(F47=2,'Datos de entrada (Sistema)'!$I$17*2*((Costos!G47/'Datos de entrada (Sistema)'!$I$17)^2)*'Datos de entrada (Conductor)'!L24*Costos!D47*Costos!$B$4,IF(F47=1,'Datos de entrada (Sistema)'!$I$17*((Costos!G47/'Datos de entrada (Sistema)'!$I$17)^2)*'Datos de entrada (Conductor)'!L24*Costos!D47*Costos!$B$4,"error")))</f>
        <v>12108.40963977428</v>
      </c>
      <c r="I47" s="9">
        <f>'Datos de entrada (Sistema)'!$O$15*'Datos de entrada (Sistema)'!$P$15*'Datos de entrada (Sistema)'!$I$15*1000</f>
        <v>2289600</v>
      </c>
      <c r="J47" s="123">
        <f t="shared" si="0"/>
        <v>5.2884388713200035E-3</v>
      </c>
      <c r="K4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47" s="13">
        <f>IF(K47&gt;J47,(1+E47*0.04)*'Datos de entrada (Conductor)'!K24*D47,0)</f>
        <v>140789792</v>
      </c>
      <c r="M47" s="13">
        <f>IF(K47&gt;J47,G47^2*'Datos de entrada (Conductor)'!L24*D47*$B$5,0)</f>
        <v>65325815.256421641</v>
      </c>
    </row>
    <row r="48" spans="2:13" x14ac:dyDescent="0.25">
      <c r="B48" s="2">
        <v>2</v>
      </c>
      <c r="C48" s="2">
        <f>'Datos de entrada (Conductor)'!J25</f>
        <v>336</v>
      </c>
      <c r="D48" s="12">
        <f>IF(B48=1,'Datos de entrada (Sistema)'!$N$14,IF(B48=2,'Datos de entrada (Sistema)'!$N$15,IF(B48=3,'Datos de entrada (Sistema)'!$N$16,IF(B48=4,'Datos de entrada (Sistema)'!$N$17,IF(B48=5,'Datos de entrada (Sistema)'!$N$18,IF(B48=6,'Datos de entrada (Sistema)'!$N$19,IF(B48=7,'Datos de entrada (Sistema)'!$N$20,IF(B48=8,'Datos de entrada (Sistema)'!$N$21, IF(B48=9,'Datos de entrada (Sistema)'!$N$22,IF(B48=10,'Datos de entrada (Sistema)'!$N$23,IF(B48=11,'Datos de entrada (Sistema)'!$N$24,”Error”)))))))))))</f>
        <v>1.1000000000000001</v>
      </c>
      <c r="E48" s="12">
        <f>IF('Datos de entrada (Sistema)'!$I$16="Si",1,IF('Datos de entrada (Sistema)'!$I$16="No",0))</f>
        <v>1</v>
      </c>
      <c r="F48" s="12">
        <f>IF('Datos de entrada (Sistema)'!$I$12="Trifásico",3,IF('Datos de entrada (Sistema)'!$I$12="Monofásico trifilar",2,IF('Datos de entrada (Sistema)'!$I$12="Monofásico bifilar",1)))</f>
        <v>3</v>
      </c>
      <c r="G48"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48" s="9">
        <f>IF(F48=3,'Datos de entrada (Sistema)'!$I$17*3*((Costos!G48/'Datos de entrada (Sistema)'!$I$17)^2)*'Datos de entrada (Conductor)'!L25*Costos!D48*Costos!$B$4,IF(F48=2,'Datos de entrada (Sistema)'!$I$17*2*((Costos!G48/'Datos de entrada (Sistema)'!$I$17)^2)*'Datos de entrada (Conductor)'!L25*Costos!D48*Costos!$B$4,IF(F48=1,'Datos de entrada (Sistema)'!$I$17*((Costos!G48/'Datos de entrada (Sistema)'!$I$17)^2)*'Datos de entrada (Conductor)'!L25*Costos!D48*Costos!$B$4,"error")))</f>
        <v>9614.0196634474123</v>
      </c>
      <c r="I48" s="9">
        <f>'Datos de entrada (Sistema)'!$O$15*'Datos de entrada (Sistema)'!$P$15*'Datos de entrada (Sistema)'!$I$15*1000</f>
        <v>2289600</v>
      </c>
      <c r="J48" s="123">
        <f t="shared" si="0"/>
        <v>4.1989953107300021E-3</v>
      </c>
      <c r="K4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48" s="13">
        <f>IF(K48&gt;J48,(1+E48*0.04)*'Datos de entrada (Conductor)'!K25*D48,0)</f>
        <v>163454720</v>
      </c>
      <c r="M48" s="13">
        <f>IF(K48&gt;J48,G48^2*'Datos de entrada (Conductor)'!L25*D48*$B$5,0)</f>
        <v>51868386.608175457</v>
      </c>
    </row>
    <row r="49" spans="2:13" x14ac:dyDescent="0.25">
      <c r="B49" s="2">
        <v>2</v>
      </c>
      <c r="C49" s="2">
        <f>'Datos de entrada (Conductor)'!J26</f>
        <v>350</v>
      </c>
      <c r="D49" s="12">
        <f>IF(B49=1,'Datos de entrada (Sistema)'!$N$14,IF(B49=2,'Datos de entrada (Sistema)'!$N$15,IF(B49=3,'Datos de entrada (Sistema)'!$N$16,IF(B49=4,'Datos de entrada (Sistema)'!$N$17,IF(B49=5,'Datos de entrada (Sistema)'!$N$18,IF(B49=6,'Datos de entrada (Sistema)'!$N$19,IF(B49=7,'Datos de entrada (Sistema)'!$N$20,IF(B49=8,'Datos de entrada (Sistema)'!$N$21, IF(B49=9,'Datos de entrada (Sistema)'!$N$22,IF(B49=10,'Datos de entrada (Sistema)'!$N$23,IF(B49=11,'Datos de entrada (Sistema)'!$N$24,”Error”)))))))))))</f>
        <v>1.1000000000000001</v>
      </c>
      <c r="E49" s="12">
        <f>IF('Datos de entrada (Sistema)'!$I$16="Si",1,IF('Datos de entrada (Sistema)'!$I$16="No",0))</f>
        <v>1</v>
      </c>
      <c r="F49" s="12">
        <f>IF('Datos de entrada (Sistema)'!$I$12="Trifásico",3,IF('Datos de entrada (Sistema)'!$I$12="Monofásico trifilar",2,IF('Datos de entrada (Sistema)'!$I$12="Monofásico bifilar",1)))</f>
        <v>3</v>
      </c>
      <c r="G49"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49" s="9">
        <f>IF(F49=3,'Datos de entrada (Sistema)'!$I$17*3*((Costos!G49/'Datos de entrada (Sistema)'!$I$17)^2)*'Datos de entrada (Conductor)'!L26*Costos!D49*Costos!$B$4,IF(F49=2,'Datos de entrada (Sistema)'!$I$17*2*((Costos!G49/'Datos de entrada (Sistema)'!$I$17)^2)*'Datos de entrada (Conductor)'!L26*Costos!D49*Costos!$B$4,IF(F49=1,'Datos de entrada (Sistema)'!$I$17*((Costos!G49/'Datos de entrada (Sistema)'!$I$17)^2)*'Datos de entrada (Conductor)'!L26*Costos!D49*Costos!$B$4,"error")))</f>
        <v>0</v>
      </c>
      <c r="I49" s="9">
        <f>'Datos de entrada (Sistema)'!$O$15*'Datos de entrada (Sistema)'!$P$15*'Datos de entrada (Sistema)'!$I$15*1000</f>
        <v>2289600</v>
      </c>
      <c r="J49" s="123">
        <f t="shared" si="0"/>
        <v>0</v>
      </c>
      <c r="K4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49" s="13">
        <f>IF(K49&gt;J49,(1+E49*0.04)*'Datos de entrada (Conductor)'!K26*D49,0)</f>
        <v>0</v>
      </c>
      <c r="M49" s="13">
        <f>IF(K49&gt;J49,G49^2*'Datos de entrada (Conductor)'!L26*D49*$B$5,0)</f>
        <v>0</v>
      </c>
    </row>
    <row r="50" spans="2:13" x14ac:dyDescent="0.25">
      <c r="B50" s="2">
        <v>2</v>
      </c>
      <c r="C50" s="2">
        <f>'Datos de entrada (Conductor)'!J27</f>
        <v>477</v>
      </c>
      <c r="D50" s="12">
        <f>IF(B50=1,'Datos de entrada (Sistema)'!$N$14,IF(B50=2,'Datos de entrada (Sistema)'!$N$15,IF(B50=3,'Datos de entrada (Sistema)'!$N$16,IF(B50=4,'Datos de entrada (Sistema)'!$N$17,IF(B50=5,'Datos de entrada (Sistema)'!$N$18,IF(B50=6,'Datos de entrada (Sistema)'!$N$19,IF(B50=7,'Datos de entrada (Sistema)'!$N$20,IF(B50=8,'Datos de entrada (Sistema)'!$N$21, IF(B50=9,'Datos de entrada (Sistema)'!$N$22,IF(B50=10,'Datos de entrada (Sistema)'!$N$23,IF(B50=11,'Datos de entrada (Sistema)'!$N$24,”Error”)))))))))))</f>
        <v>1.1000000000000001</v>
      </c>
      <c r="E50" s="12">
        <f>IF('Datos de entrada (Sistema)'!$I$16="Si",1,IF('Datos de entrada (Sistema)'!$I$16="No",0))</f>
        <v>1</v>
      </c>
      <c r="F50" s="12">
        <f>IF('Datos de entrada (Sistema)'!$I$12="Trifásico",3,IF('Datos de entrada (Sistema)'!$I$12="Monofásico trifilar",2,IF('Datos de entrada (Sistema)'!$I$12="Monofásico bifilar",1)))</f>
        <v>3</v>
      </c>
      <c r="G50"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50" s="9">
        <f>IF(F50=3,'Datos de entrada (Sistema)'!$I$17*3*((Costos!G50/'Datos de entrada (Sistema)'!$I$17)^2)*'Datos de entrada (Conductor)'!L27*Costos!D50*Costos!$B$4,IF(F50=2,'Datos de entrada (Sistema)'!$I$17*2*((Costos!G50/'Datos de entrada (Sistema)'!$I$17)^2)*'Datos de entrada (Conductor)'!L27*Costos!D50*Costos!$B$4,IF(F50=1,'Datos de entrada (Sistema)'!$I$17*((Costos!G50/'Datos de entrada (Sistema)'!$I$17)^2)*'Datos de entrada (Conductor)'!L27*Costos!D50*Costos!$B$4,"error")))</f>
        <v>6777.6858952719886</v>
      </c>
      <c r="I50" s="9">
        <f>'Datos de entrada (Sistema)'!$O$15*'Datos de entrada (Sistema)'!$P$15*'Datos de entrada (Sistema)'!$I$15*1000</f>
        <v>2289600</v>
      </c>
      <c r="J50" s="123">
        <f t="shared" si="0"/>
        <v>2.960205230290002E-3</v>
      </c>
      <c r="K5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50" s="13">
        <f>IF(K50&gt;J50,(1+E50*0.04)*'Datos de entrada (Conductor)'!K27*D50,0)</f>
        <v>203554208.00000003</v>
      </c>
      <c r="M50" s="13">
        <f>IF(K50&gt;J50,G50^2*'Datos de entrada (Conductor)'!L27*D50*$B$5,0)</f>
        <v>36566144.508870974</v>
      </c>
    </row>
    <row r="51" spans="2:13" x14ac:dyDescent="0.25">
      <c r="B51" s="2">
        <v>2</v>
      </c>
      <c r="C51" s="2">
        <f>'Datos de entrada (Conductor)'!J28</f>
        <v>500</v>
      </c>
      <c r="D51" s="12">
        <f>IF(B51=1,'Datos de entrada (Sistema)'!$N$14,IF(B51=2,'Datos de entrada (Sistema)'!$N$15,IF(B51=3,'Datos de entrada (Sistema)'!$N$16,IF(B51=4,'Datos de entrada (Sistema)'!$N$17,IF(B51=5,'Datos de entrada (Sistema)'!$N$18,IF(B51=6,'Datos de entrada (Sistema)'!$N$19,IF(B51=7,'Datos de entrada (Sistema)'!$N$20,IF(B51=8,'Datos de entrada (Sistema)'!$N$21, IF(B51=9,'Datos de entrada (Sistema)'!$N$22,IF(B51=10,'Datos de entrada (Sistema)'!$N$23,IF(B51=11,'Datos de entrada (Sistema)'!$N$24,”Error”)))))))))))</f>
        <v>1.1000000000000001</v>
      </c>
      <c r="E51" s="12">
        <f>IF('Datos de entrada (Sistema)'!$I$16="Si",1,IF('Datos de entrada (Sistema)'!$I$16="No",0))</f>
        <v>1</v>
      </c>
      <c r="F51" s="12">
        <f>IF('Datos de entrada (Sistema)'!$I$12="Trifásico",3,IF('Datos de entrada (Sistema)'!$I$12="Monofásico trifilar",2,IF('Datos de entrada (Sistema)'!$I$12="Monofásico bifilar",1)))</f>
        <v>3</v>
      </c>
      <c r="G51"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51" s="9">
        <f>IF(F51=3,'Datos de entrada (Sistema)'!$I$17*3*((Costos!G51/'Datos de entrada (Sistema)'!$I$17)^2)*'Datos de entrada (Conductor)'!L28*Costos!D51*Costos!$B$4,IF(F51=2,'Datos de entrada (Sistema)'!$I$17*2*((Costos!G51/'Datos de entrada (Sistema)'!$I$17)^2)*'Datos de entrada (Conductor)'!L28*Costos!D51*Costos!$B$4,IF(F51=1,'Datos de entrada (Sistema)'!$I$17*((Costos!G51/'Datos de entrada (Sistema)'!$I$17)^2)*'Datos de entrada (Conductor)'!L28*Costos!D51*Costos!$B$4,"error")))</f>
        <v>0</v>
      </c>
      <c r="I51" s="9">
        <f>'Datos de entrada (Sistema)'!$O$15*'Datos de entrada (Sistema)'!$P$15*'Datos de entrada (Sistema)'!$I$15*1000</f>
        <v>2289600</v>
      </c>
      <c r="J51" s="123">
        <f t="shared" si="0"/>
        <v>0</v>
      </c>
      <c r="K5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51" s="13">
        <f>IF(K51&gt;J51,(1+E51*0.04)*'Datos de entrada (Conductor)'!K28*D51,0)</f>
        <v>0</v>
      </c>
      <c r="M51" s="13">
        <f>IF(K51&gt;J51,G51^2*'Datos de entrada (Conductor)'!L28*D51*$B$5,0)</f>
        <v>0</v>
      </c>
    </row>
    <row r="52" spans="2:13" x14ac:dyDescent="0.25">
      <c r="B52" s="2">
        <v>2</v>
      </c>
      <c r="C52" s="2">
        <f>'Datos de entrada (Conductor)'!J29</f>
        <v>795</v>
      </c>
      <c r="D52" s="12">
        <f>IF(B52=1,'Datos de entrada (Sistema)'!$N$14,IF(B52=2,'Datos de entrada (Sistema)'!$N$15,IF(B52=3,'Datos de entrada (Sistema)'!$N$16,IF(B52=4,'Datos de entrada (Sistema)'!$N$17,IF(B52=5,'Datos de entrada (Sistema)'!$N$18,IF(B52=6,'Datos de entrada (Sistema)'!$N$19,IF(B52=7,'Datos de entrada (Sistema)'!$N$20,IF(B52=8,'Datos de entrada (Sistema)'!$N$21, IF(B52=9,'Datos de entrada (Sistema)'!$N$22,IF(B52=10,'Datos de entrada (Sistema)'!$N$23,IF(B52=11,'Datos de entrada (Sistema)'!$N$24,”Error”)))))))))))</f>
        <v>1.1000000000000001</v>
      </c>
      <c r="E52" s="12">
        <f>IF('Datos de entrada (Sistema)'!$I$16="Si",1,IF('Datos de entrada (Sistema)'!$I$16="No",0))</f>
        <v>1</v>
      </c>
      <c r="F52" s="12">
        <f>IF('Datos de entrada (Sistema)'!$I$12="Trifásico",3,IF('Datos de entrada (Sistema)'!$I$12="Monofásico trifilar",2,IF('Datos de entrada (Sistema)'!$I$12="Monofásico bifilar",1)))</f>
        <v>3</v>
      </c>
      <c r="G52"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52" s="9">
        <f>IF(F52=3,'Datos de entrada (Sistema)'!$I$17*3*((Costos!G52/'Datos de entrada (Sistema)'!$I$17)^2)*'Datos de entrada (Conductor)'!L29*Costos!D52*Costos!$B$4,IF(F52=2,'Datos de entrada (Sistema)'!$I$17*2*((Costos!G52/'Datos de entrada (Sistema)'!$I$17)^2)*'Datos de entrada (Conductor)'!L29*Costos!D52*Costos!$B$4,IF(F52=1,'Datos de entrada (Sistema)'!$I$17*((Costos!G52/'Datos de entrada (Sistema)'!$I$17)^2)*'Datos de entrada (Conductor)'!L29*Costos!D52*Costos!$B$4,"error")))</f>
        <v>4063.7320104949945</v>
      </c>
      <c r="I52" s="9">
        <f>'Datos de entrada (Sistema)'!$O$15*'Datos de entrada (Sistema)'!$P$15*'Datos de entrada (Sistema)'!$I$15*1000</f>
        <v>2289600</v>
      </c>
      <c r="J52" s="123">
        <f t="shared" si="0"/>
        <v>1.7748654832700011E-3</v>
      </c>
      <c r="K5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52" s="13">
        <f>IF(K52&gt;J52,(1+E52*0.04)*'Datos de entrada (Conductor)'!K29*D52,0)</f>
        <v>276198208</v>
      </c>
      <c r="M52" s="13">
        <f>IF(K52&gt;J52,G52^2*'Datos de entrada (Conductor)'!L29*D52*$B$5,0)</f>
        <v>21924151.434155777</v>
      </c>
    </row>
    <row r="53" spans="2:13" x14ac:dyDescent="0.25">
      <c r="B53" s="2">
        <v>2</v>
      </c>
      <c r="C53" s="2">
        <f>'Datos de entrada (Conductor)'!J30</f>
        <v>1000</v>
      </c>
      <c r="D53" s="12">
        <f>IF(B53=1,'Datos de entrada (Sistema)'!$N$14,IF(B53=2,'Datos de entrada (Sistema)'!$N$15,IF(B53=3,'Datos de entrada (Sistema)'!$N$16,IF(B53=4,'Datos de entrada (Sistema)'!$N$17,IF(B53=5,'Datos de entrada (Sistema)'!$N$18,IF(B53=6,'Datos de entrada (Sistema)'!$N$19,IF(B53=7,'Datos de entrada (Sistema)'!$N$20,IF(B53=8,'Datos de entrada (Sistema)'!$N$21, IF(B53=9,'Datos de entrada (Sistema)'!$N$22,IF(B53=10,'Datos de entrada (Sistema)'!$N$23,IF(B53=11,'Datos de entrada (Sistema)'!$N$24,”Error”)))))))))))</f>
        <v>1.1000000000000001</v>
      </c>
      <c r="E53" s="12">
        <f>IF('Datos de entrada (Sistema)'!$I$16="Si",1,IF('Datos de entrada (Sistema)'!$I$16="No",0))</f>
        <v>1</v>
      </c>
      <c r="F53" s="12">
        <f>IF('Datos de entrada (Sistema)'!$I$12="Trifásico",3,IF('Datos de entrada (Sistema)'!$I$12="Monofásico trifilar",2,IF('Datos de entrada (Sistema)'!$I$12="Monofásico bifilar",1)))</f>
        <v>3</v>
      </c>
      <c r="G53" s="23">
        <f>IF('Datos de entrada (Sistema)'!$I$12="Trifásico",('Datos de entrada (Sistema)'!$O$15)/(SQRT(3)*'Datos de entrada (Sistema)'!$I$13),IF('Datos de entrada (Sistema)'!$I$12="Monofásico trifilar",('Datos de entrada (Sistema)'!$O$15)/('Datos de entrada (Sistema)'!$I$13),IF('Datos de entrada (Sistema)'!$I$12="Monofásico bifilar",('Datos de entrada (Sistema)'!$O$15)/('Datos de entrada (Sistema)'!$I$13))))*(1+'Datos de entrada (Sistema)'!$Q$15)</f>
        <v>192.45008972987529</v>
      </c>
      <c r="H53" s="9">
        <f>IF(F53=3,'Datos de entrada (Sistema)'!$I$17*3*((Costos!G53/'Datos de entrada (Sistema)'!$I$17)^2)*'Datos de entrada (Conductor)'!L30*Costos!D53*Costos!$B$4,IF(F53=2,'Datos de entrada (Sistema)'!$I$17*2*((Costos!G53/'Datos de entrada (Sistema)'!$I$17)^2)*'Datos de entrada (Conductor)'!L30*Costos!D53*Costos!$B$4,IF(F53=1,'Datos de entrada (Sistema)'!$I$17*((Costos!G53/'Datos de entrada (Sistema)'!$I$17)^2)*'Datos de entrada (Conductor)'!L30*Costos!D53*Costos!$B$4,"error")))</f>
        <v>0</v>
      </c>
      <c r="I53" s="9">
        <f>'Datos de entrada (Sistema)'!$O$15*'Datos de entrada (Sistema)'!$P$15*'Datos de entrada (Sistema)'!$I$15*1000</f>
        <v>2289600</v>
      </c>
      <c r="J53" s="123">
        <f t="shared" si="0"/>
        <v>0</v>
      </c>
      <c r="K5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53" s="13">
        <f>IF(K53&gt;J53,(1+E53*0.04)*'Datos de entrada (Conductor)'!K30*D53,0)</f>
        <v>0</v>
      </c>
      <c r="M53" s="13">
        <f>IF(K53&gt;J53,G53^2*'Datos de entrada (Conductor)'!L30*D53*$B$5,0)</f>
        <v>0</v>
      </c>
    </row>
    <row r="54" spans="2:13" x14ac:dyDescent="0.25">
      <c r="B54" s="2">
        <v>3</v>
      </c>
      <c r="C54" s="2">
        <f>'Datos de entrada (Conductor)'!J8</f>
        <v>0</v>
      </c>
      <c r="D54" s="12">
        <f>IF(B54=1,'Datos de entrada (Sistema)'!$N$14,IF(B54=2,'Datos de entrada (Sistema)'!$N$15,IF(B54=3,'Datos de entrada (Sistema)'!$N$16,IF(B54=4,'Datos de entrada (Sistema)'!$N$17,IF(B54=5,'Datos de entrada (Sistema)'!$N$18,IF(B54=6,'Datos de entrada (Sistema)'!$N$19,IF(B54=7,'Datos de entrada (Sistema)'!$N$20,IF(B54=8,'Datos de entrada (Sistema)'!$N$21, IF(B54=9,'Datos de entrada (Sistema)'!$N$22,IF(B54=10,'Datos de entrada (Sistema)'!$N$23,IF(B54=11,'Datos de entrada (Sistema)'!$N$24,”Error”)))))))))))</f>
        <v>1.1000000000000001</v>
      </c>
      <c r="E54" s="12">
        <f>IF('Datos de entrada (Sistema)'!$I$16="Si",1,IF('Datos de entrada (Sistema)'!$I$16="No",0))</f>
        <v>1</v>
      </c>
      <c r="F54" s="12">
        <f>IF('Datos de entrada (Sistema)'!$I$12="Trifásico",3,IF('Datos de entrada (Sistema)'!$I$12="Monofásico trifilar",2,IF('Datos de entrada (Sistema)'!$I$12="Monofásico bifilar",1)))</f>
        <v>3</v>
      </c>
      <c r="G54"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54" s="9">
        <f>IF(F54=3,'Datos de entrada (Sistema)'!$I$17*3*((Costos!G54/'Datos de entrada (Sistema)'!$I$17)^2)*'Datos de entrada (Conductor)'!L8*Costos!D54*Costos!$B$4,IF(F54=2,'Datos de entrada (Sistema)'!$I$17*2*((Costos!G54/'Datos de entrada (Sistema)'!$I$17)^2)*'Datos de entrada (Conductor)'!L8*Costos!D54*Costos!$B$4,IF(F54=1,'Datos de entrada (Sistema)'!$I$17*((Costos!G54/'Datos de entrada (Sistema)'!$I$17)^2)*'Datos de entrada (Conductor)'!L8*Costos!D54*Costos!$B$4,"error")))</f>
        <v>0</v>
      </c>
      <c r="I54" s="9">
        <f>'Datos de entrada (Sistema)'!$O$16*'Datos de entrada (Sistema)'!$P$16*'Datos de entrada (Sistema)'!$I$15*1000</f>
        <v>1717200</v>
      </c>
      <c r="J54" s="123">
        <f t="shared" si="0"/>
        <v>0</v>
      </c>
      <c r="K5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54" s="13">
        <f>IF(K54&gt;J54,(1+E54*0.04)*'Datos de entrada (Conductor)'!K8*D54,0)</f>
        <v>0</v>
      </c>
      <c r="M54" s="13">
        <f>IF(K54&gt;J54,G54^2*'Datos de entrada (Conductor)'!L8*D54*$B$5,0)</f>
        <v>0</v>
      </c>
    </row>
    <row r="55" spans="2:13" x14ac:dyDescent="0.25">
      <c r="B55" s="2">
        <v>3</v>
      </c>
      <c r="C55" s="2">
        <f>'Datos de entrada (Conductor)'!J9</f>
        <v>0</v>
      </c>
      <c r="D55" s="12">
        <f>IF(B55=1,'Datos de entrada (Sistema)'!$N$14,IF(B55=2,'Datos de entrada (Sistema)'!$N$15,IF(B55=3,'Datos de entrada (Sistema)'!$N$16,IF(B55=4,'Datos de entrada (Sistema)'!$N$17,IF(B55=5,'Datos de entrada (Sistema)'!$N$18,IF(B55=6,'Datos de entrada (Sistema)'!$N$19,IF(B55=7,'Datos de entrada (Sistema)'!$N$20,IF(B55=8,'Datos de entrada (Sistema)'!$N$21, IF(B55=9,'Datos de entrada (Sistema)'!$N$22,IF(B55=10,'Datos de entrada (Sistema)'!$N$23,IF(B55=11,'Datos de entrada (Sistema)'!$N$24,”Error”)))))))))))</f>
        <v>1.1000000000000001</v>
      </c>
      <c r="E55" s="12">
        <f>IF('Datos de entrada (Sistema)'!$I$16="Si",1,IF('Datos de entrada (Sistema)'!$I$16="No",0))</f>
        <v>1</v>
      </c>
      <c r="F55" s="12">
        <f>IF('Datos de entrada (Sistema)'!$I$12="Trifásico",3,IF('Datos de entrada (Sistema)'!$I$12="Monofásico trifilar",2,IF('Datos de entrada (Sistema)'!$I$12="Monofásico bifilar",1)))</f>
        <v>3</v>
      </c>
      <c r="G55"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55" s="9">
        <f>IF(F55=3,'Datos de entrada (Sistema)'!$I$17*3*((Costos!G55/'Datos de entrada (Sistema)'!$I$17)^2)*'Datos de entrada (Conductor)'!L9*Costos!D55*Costos!$B$4,IF(F55=2,'Datos de entrada (Sistema)'!$I$17*2*((Costos!G55/'Datos de entrada (Sistema)'!$I$17)^2)*'Datos de entrada (Conductor)'!L9*Costos!D55*Costos!$B$4,IF(F55=1,'Datos de entrada (Sistema)'!$I$17*((Costos!G55/'Datos de entrada (Sistema)'!$I$17)^2)*'Datos de entrada (Conductor)'!L9*Costos!D55*Costos!$B$4,"error")))</f>
        <v>0</v>
      </c>
      <c r="I55" s="9">
        <f>'Datos de entrada (Sistema)'!$O$16*'Datos de entrada (Sistema)'!$P$16*'Datos de entrada (Sistema)'!$I$15*1000</f>
        <v>1717200</v>
      </c>
      <c r="J55" s="123">
        <f t="shared" si="0"/>
        <v>0</v>
      </c>
      <c r="K5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55" s="13">
        <f>IF(K55&gt;J55,(1+E55*0.04)*'Datos de entrada (Conductor)'!K9*D55,0)</f>
        <v>0</v>
      </c>
      <c r="M55" s="13">
        <f>IF(K55&gt;J55,G55^2*'Datos de entrada (Conductor)'!L9*D55*$B$5,0)</f>
        <v>0</v>
      </c>
    </row>
    <row r="56" spans="2:13" x14ac:dyDescent="0.25">
      <c r="B56" s="2">
        <v>3</v>
      </c>
      <c r="C56" s="2">
        <f>'Datos de entrada (Conductor)'!J10</f>
        <v>0</v>
      </c>
      <c r="D56" s="12">
        <f>IF(B56=1,'Datos de entrada (Sistema)'!$N$14,IF(B56=2,'Datos de entrada (Sistema)'!$N$15,IF(B56=3,'Datos de entrada (Sistema)'!$N$16,IF(B56=4,'Datos de entrada (Sistema)'!$N$17,IF(B56=5,'Datos de entrada (Sistema)'!$N$18,IF(B56=6,'Datos de entrada (Sistema)'!$N$19,IF(B56=7,'Datos de entrada (Sistema)'!$N$20,IF(B56=8,'Datos de entrada (Sistema)'!$N$21, IF(B56=9,'Datos de entrada (Sistema)'!$N$22,IF(B56=10,'Datos de entrada (Sistema)'!$N$23,IF(B56=11,'Datos de entrada (Sistema)'!$N$24,”Error”)))))))))))</f>
        <v>1.1000000000000001</v>
      </c>
      <c r="E56" s="12">
        <f>IF('Datos de entrada (Sistema)'!$I$16="Si",1,IF('Datos de entrada (Sistema)'!$I$16="No",0))</f>
        <v>1</v>
      </c>
      <c r="F56" s="12">
        <f>IF('Datos de entrada (Sistema)'!$I$12="Trifásico",3,IF('Datos de entrada (Sistema)'!$I$12="Monofásico trifilar",2,IF('Datos de entrada (Sistema)'!$I$12="Monofásico bifilar",1)))</f>
        <v>3</v>
      </c>
      <c r="G56"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56" s="9">
        <f>IF(F56=3,'Datos de entrada (Sistema)'!$I$17*3*((Costos!G56/'Datos de entrada (Sistema)'!$I$17)^2)*'Datos de entrada (Conductor)'!L10*Costos!D56*Costos!$B$4,IF(F56=2,'Datos de entrada (Sistema)'!$I$17*2*((Costos!G56/'Datos de entrada (Sistema)'!$I$17)^2)*'Datos de entrada (Conductor)'!L10*Costos!D56*Costos!$B$4,IF(F56=1,'Datos de entrada (Sistema)'!$I$17*((Costos!G56/'Datos de entrada (Sistema)'!$I$17)^2)*'Datos de entrada (Conductor)'!L10*Costos!D56*Costos!$B$4,"error")))</f>
        <v>0</v>
      </c>
      <c r="I56" s="9">
        <f>'Datos de entrada (Sistema)'!$O$16*'Datos de entrada (Sistema)'!$P$16*'Datos de entrada (Sistema)'!$I$15*1000</f>
        <v>1717200</v>
      </c>
      <c r="J56" s="123">
        <f t="shared" si="0"/>
        <v>0</v>
      </c>
      <c r="K5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56" s="13">
        <f>IF(K56&gt;J56,(1+E56*0.04)*'Datos de entrada (Conductor)'!K10*D56,0)</f>
        <v>0</v>
      </c>
      <c r="M56" s="13">
        <f>IF(K56&gt;J56,G56^2*'Datos de entrada (Conductor)'!L10*D56*$B$5,0)</f>
        <v>0</v>
      </c>
    </row>
    <row r="57" spans="2:13" x14ac:dyDescent="0.25">
      <c r="B57" s="2">
        <v>3</v>
      </c>
      <c r="C57" s="2">
        <f>'Datos de entrada (Conductor)'!J11</f>
        <v>0</v>
      </c>
      <c r="D57" s="12">
        <f>IF(B57=1,'Datos de entrada (Sistema)'!$N$14,IF(B57=2,'Datos de entrada (Sistema)'!$N$15,IF(B57=3,'Datos de entrada (Sistema)'!$N$16,IF(B57=4,'Datos de entrada (Sistema)'!$N$17,IF(B57=5,'Datos de entrada (Sistema)'!$N$18,IF(B57=6,'Datos de entrada (Sistema)'!$N$19,IF(B57=7,'Datos de entrada (Sistema)'!$N$20,IF(B57=8,'Datos de entrada (Sistema)'!$N$21, IF(B57=9,'Datos de entrada (Sistema)'!$N$22,IF(B57=10,'Datos de entrada (Sistema)'!$N$23,IF(B57=11,'Datos de entrada (Sistema)'!$N$24,”Error”)))))))))))</f>
        <v>1.1000000000000001</v>
      </c>
      <c r="E57" s="12">
        <f>IF('Datos de entrada (Sistema)'!$I$16="Si",1,IF('Datos de entrada (Sistema)'!$I$16="No",0))</f>
        <v>1</v>
      </c>
      <c r="F57" s="12">
        <f>IF('Datos de entrada (Sistema)'!$I$12="Trifásico",3,IF('Datos de entrada (Sistema)'!$I$12="Monofásico trifilar",2,IF('Datos de entrada (Sistema)'!$I$12="Monofásico bifilar",1)))</f>
        <v>3</v>
      </c>
      <c r="G57"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57" s="9">
        <f>IF(F57=3,'Datos de entrada (Sistema)'!$I$17*3*((Costos!G57/'Datos de entrada (Sistema)'!$I$17)^2)*'Datos de entrada (Conductor)'!L11*Costos!D57*Costos!$B$4,IF(F57=2,'Datos de entrada (Sistema)'!$I$17*2*((Costos!G57/'Datos de entrada (Sistema)'!$I$17)^2)*'Datos de entrada (Conductor)'!L11*Costos!D57*Costos!$B$4,IF(F57=1,'Datos de entrada (Sistema)'!$I$17*((Costos!G57/'Datos de entrada (Sistema)'!$I$17)^2)*'Datos de entrada (Conductor)'!L11*Costos!D57*Costos!$B$4,"error")))</f>
        <v>0</v>
      </c>
      <c r="I57" s="9">
        <f>'Datos de entrada (Sistema)'!$O$16*'Datos de entrada (Sistema)'!$P$16*'Datos de entrada (Sistema)'!$I$15*1000</f>
        <v>1717200</v>
      </c>
      <c r="J57" s="123">
        <f t="shared" si="0"/>
        <v>0</v>
      </c>
      <c r="K5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57" s="13">
        <f>IF(K57&gt;J57,(1+E57*0.04)*'Datos de entrada (Conductor)'!K11*D57,0)</f>
        <v>0</v>
      </c>
      <c r="M57" s="13">
        <f>IF(K57&gt;J57,G57^2*'Datos de entrada (Conductor)'!L11*D57*$B$5,0)</f>
        <v>0</v>
      </c>
    </row>
    <row r="58" spans="2:13" x14ac:dyDescent="0.25">
      <c r="B58" s="2">
        <v>3</v>
      </c>
      <c r="C58" s="2">
        <f>'Datos de entrada (Conductor)'!J12</f>
        <v>0</v>
      </c>
      <c r="D58" s="12">
        <f>IF(B58=1,'Datos de entrada (Sistema)'!$N$14,IF(B58=2,'Datos de entrada (Sistema)'!$N$15,IF(B58=3,'Datos de entrada (Sistema)'!$N$16,IF(B58=4,'Datos de entrada (Sistema)'!$N$17,IF(B58=5,'Datos de entrada (Sistema)'!$N$18,IF(B58=6,'Datos de entrada (Sistema)'!$N$19,IF(B58=7,'Datos de entrada (Sistema)'!$N$20,IF(B58=8,'Datos de entrada (Sistema)'!$N$21, IF(B58=9,'Datos de entrada (Sistema)'!$N$22,IF(B58=10,'Datos de entrada (Sistema)'!$N$23,IF(B58=11,'Datos de entrada (Sistema)'!$N$24,”Error”)))))))))))</f>
        <v>1.1000000000000001</v>
      </c>
      <c r="E58" s="12">
        <f>IF('Datos de entrada (Sistema)'!$I$16="Si",1,IF('Datos de entrada (Sistema)'!$I$16="No",0))</f>
        <v>1</v>
      </c>
      <c r="F58" s="12">
        <f>IF('Datos de entrada (Sistema)'!$I$12="Trifásico",3,IF('Datos de entrada (Sistema)'!$I$12="Monofásico trifilar",2,IF('Datos de entrada (Sistema)'!$I$12="Monofásico bifilar",1)))</f>
        <v>3</v>
      </c>
      <c r="G58"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58" s="9">
        <f>IF(F58=3,'Datos de entrada (Sistema)'!$I$17*3*((Costos!G58/'Datos de entrada (Sistema)'!$I$17)^2)*'Datos de entrada (Conductor)'!L12*Costos!D58*Costos!$B$4,IF(F58=2,'Datos de entrada (Sistema)'!$I$17*2*((Costos!G58/'Datos de entrada (Sistema)'!$I$17)^2)*'Datos de entrada (Conductor)'!L12*Costos!D58*Costos!$B$4,IF(F58=1,'Datos de entrada (Sistema)'!$I$17*((Costos!G58/'Datos de entrada (Sistema)'!$I$17)^2)*'Datos de entrada (Conductor)'!L12*Costos!D58*Costos!$B$4,"error")))</f>
        <v>0</v>
      </c>
      <c r="I58" s="9">
        <f>'Datos de entrada (Sistema)'!$O$16*'Datos de entrada (Sistema)'!$P$16*'Datos de entrada (Sistema)'!$I$15*1000</f>
        <v>1717200</v>
      </c>
      <c r="J58" s="123">
        <f t="shared" si="0"/>
        <v>0</v>
      </c>
      <c r="K5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58" s="13">
        <f>IF(K58&gt;J58,(1+E58*0.04)*'Datos de entrada (Conductor)'!K12*D58,0)</f>
        <v>0</v>
      </c>
      <c r="M58" s="13">
        <f>IF(K58&gt;J58,G58^2*'Datos de entrada (Conductor)'!L12*D58*$B$5,0)</f>
        <v>0</v>
      </c>
    </row>
    <row r="59" spans="2:13" x14ac:dyDescent="0.25">
      <c r="B59" s="2">
        <v>3</v>
      </c>
      <c r="C59" s="2">
        <f>'Datos de entrada (Conductor)'!J13</f>
        <v>0</v>
      </c>
      <c r="D59" s="12">
        <f>IF(B59=1,'Datos de entrada (Sistema)'!$N$14,IF(B59=2,'Datos de entrada (Sistema)'!$N$15,IF(B59=3,'Datos de entrada (Sistema)'!$N$16,IF(B59=4,'Datos de entrada (Sistema)'!$N$17,IF(B59=5,'Datos de entrada (Sistema)'!$N$18,IF(B59=6,'Datos de entrada (Sistema)'!$N$19,IF(B59=7,'Datos de entrada (Sistema)'!$N$20,IF(B59=8,'Datos de entrada (Sistema)'!$N$21, IF(B59=9,'Datos de entrada (Sistema)'!$N$22,IF(B59=10,'Datos de entrada (Sistema)'!$N$23,IF(B59=11,'Datos de entrada (Sistema)'!$N$24,”Error”)))))))))))</f>
        <v>1.1000000000000001</v>
      </c>
      <c r="E59" s="12">
        <f>IF('Datos de entrada (Sistema)'!$I$16="Si",1,IF('Datos de entrada (Sistema)'!$I$16="No",0))</f>
        <v>1</v>
      </c>
      <c r="F59" s="12">
        <f>IF('Datos de entrada (Sistema)'!$I$12="Trifásico",3,IF('Datos de entrada (Sistema)'!$I$12="Monofásico trifilar",2,IF('Datos de entrada (Sistema)'!$I$12="Monofásico bifilar",1)))</f>
        <v>3</v>
      </c>
      <c r="G59"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59" s="9">
        <f>IF(F59=3,'Datos de entrada (Sistema)'!$I$17*3*((Costos!G59/'Datos de entrada (Sistema)'!$I$17)^2)*'Datos de entrada (Conductor)'!L13*Costos!D59*Costos!$B$4,IF(F59=2,'Datos de entrada (Sistema)'!$I$17*2*((Costos!G59/'Datos de entrada (Sistema)'!$I$17)^2)*'Datos de entrada (Conductor)'!L13*Costos!D59*Costos!$B$4,IF(F59=1,'Datos de entrada (Sistema)'!$I$17*((Costos!G59/'Datos de entrada (Sistema)'!$I$17)^2)*'Datos de entrada (Conductor)'!L13*Costos!D59*Costos!$B$4,"error")))</f>
        <v>0</v>
      </c>
      <c r="I59" s="9">
        <f>'Datos de entrada (Sistema)'!$O$16*'Datos de entrada (Sistema)'!$P$16*'Datos de entrada (Sistema)'!$I$15*1000</f>
        <v>1717200</v>
      </c>
      <c r="J59" s="123">
        <f t="shared" si="0"/>
        <v>0</v>
      </c>
      <c r="K5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59" s="13">
        <f>IF(K59&gt;J59,(1+E59*0.04)*'Datos de entrada (Conductor)'!K13*D59,0)</f>
        <v>0</v>
      </c>
      <c r="M59" s="13">
        <f>IF(K59&gt;J59,G59^2*'Datos de entrada (Conductor)'!L13*D59*$B$5,0)</f>
        <v>0</v>
      </c>
    </row>
    <row r="60" spans="2:13" x14ac:dyDescent="0.25">
      <c r="B60" s="2">
        <v>3</v>
      </c>
      <c r="C60" s="2">
        <f>'Datos de entrada (Conductor)'!J14</f>
        <v>8</v>
      </c>
      <c r="D60" s="12">
        <f>IF(B60=1,'Datos de entrada (Sistema)'!$N$14,IF(B60=2,'Datos de entrada (Sistema)'!$N$15,IF(B60=3,'Datos de entrada (Sistema)'!$N$16,IF(B60=4,'Datos de entrada (Sistema)'!$N$17,IF(B60=5,'Datos de entrada (Sistema)'!$N$18,IF(B60=6,'Datos de entrada (Sistema)'!$N$19,IF(B60=7,'Datos de entrada (Sistema)'!$N$20,IF(B60=8,'Datos de entrada (Sistema)'!$N$21, IF(B60=9,'Datos de entrada (Sistema)'!$N$22,IF(B60=10,'Datos de entrada (Sistema)'!$N$23,IF(B60=11,'Datos de entrada (Sistema)'!$N$24,”Error”)))))))))))</f>
        <v>1.1000000000000001</v>
      </c>
      <c r="E60" s="12">
        <f>IF('Datos de entrada (Sistema)'!$I$16="Si",1,IF('Datos de entrada (Sistema)'!$I$16="No",0))</f>
        <v>1</v>
      </c>
      <c r="F60" s="12">
        <f>IF('Datos de entrada (Sistema)'!$I$12="Trifásico",3,IF('Datos de entrada (Sistema)'!$I$12="Monofásico trifilar",2,IF('Datos de entrada (Sistema)'!$I$12="Monofásico bifilar",1)))</f>
        <v>3</v>
      </c>
      <c r="G60"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60" s="9">
        <f>IF(F60=3,'Datos de entrada (Sistema)'!$I$17*3*((Costos!G60/'Datos de entrada (Sistema)'!$I$17)^2)*'Datos de entrada (Conductor)'!L14*Costos!D60*Costos!$B$4,IF(F60=2,'Datos de entrada (Sistema)'!$I$17*2*((Costos!G60/'Datos de entrada (Sistema)'!$I$17)^2)*'Datos de entrada (Conductor)'!L14*Costos!D60*Costos!$B$4,IF(F60=1,'Datos de entrada (Sistema)'!$I$17*((Costos!G60/'Datos de entrada (Sistema)'!$I$17)^2)*'Datos de entrada (Conductor)'!L14*Costos!D60*Costos!$B$4,"error")))</f>
        <v>0</v>
      </c>
      <c r="I60" s="9">
        <f>'Datos de entrada (Sistema)'!$O$16*'Datos de entrada (Sistema)'!$P$16*'Datos de entrada (Sistema)'!$I$15*1000</f>
        <v>1717200</v>
      </c>
      <c r="J60" s="123">
        <f t="shared" si="0"/>
        <v>0</v>
      </c>
      <c r="K6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60" s="13">
        <f>IF(K60&gt;J60,(1+E60*0.04)*'Datos de entrada (Conductor)'!K14*D60,0)</f>
        <v>0</v>
      </c>
      <c r="M60" s="13">
        <f>IF(K60&gt;J60,G60^2*'Datos de entrada (Conductor)'!L14*D60*$B$5,0)</f>
        <v>0</v>
      </c>
    </row>
    <row r="61" spans="2:13" x14ac:dyDescent="0.25">
      <c r="B61" s="2">
        <v>3</v>
      </c>
      <c r="C61" s="2">
        <f>'Datos de entrada (Conductor)'!J15</f>
        <v>6</v>
      </c>
      <c r="D61" s="12">
        <f>IF(B61=1,'Datos de entrada (Sistema)'!$N$14,IF(B61=2,'Datos de entrada (Sistema)'!$N$15,IF(B61=3,'Datos de entrada (Sistema)'!$N$16,IF(B61=4,'Datos de entrada (Sistema)'!$N$17,IF(B61=5,'Datos de entrada (Sistema)'!$N$18,IF(B61=6,'Datos de entrada (Sistema)'!$N$19,IF(B61=7,'Datos de entrada (Sistema)'!$N$20,IF(B61=8,'Datos de entrada (Sistema)'!$N$21, IF(B61=9,'Datos de entrada (Sistema)'!$N$22,IF(B61=10,'Datos de entrada (Sistema)'!$N$23,IF(B61=11,'Datos de entrada (Sistema)'!$N$24,”Error”)))))))))))</f>
        <v>1.1000000000000001</v>
      </c>
      <c r="E61" s="12">
        <f>IF('Datos de entrada (Sistema)'!$I$16="Si",1,IF('Datos de entrada (Sistema)'!$I$16="No",0))</f>
        <v>1</v>
      </c>
      <c r="F61" s="12">
        <f>IF('Datos de entrada (Sistema)'!$I$12="Trifásico",3,IF('Datos de entrada (Sistema)'!$I$12="Monofásico trifilar",2,IF('Datos de entrada (Sistema)'!$I$12="Monofásico bifilar",1)))</f>
        <v>3</v>
      </c>
      <c r="G61"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61" s="9">
        <f>IF(F61=3,'Datos de entrada (Sistema)'!$I$17*3*((Costos!G61/'Datos de entrada (Sistema)'!$I$17)^2)*'Datos de entrada (Conductor)'!L15*Costos!D61*Costos!$B$4,IF(F61=2,'Datos de entrada (Sistema)'!$I$17*2*((Costos!G61/'Datos de entrada (Sistema)'!$I$17)^2)*'Datos de entrada (Conductor)'!L15*Costos!D61*Costos!$B$4,IF(F61=1,'Datos de entrada (Sistema)'!$I$17*((Costos!G61/'Datos de entrada (Sistema)'!$I$17)^2)*'Datos de entrada (Conductor)'!L15*Costos!D61*Costos!$B$4,"error")))</f>
        <v>0</v>
      </c>
      <c r="I61" s="9">
        <f>'Datos de entrada (Sistema)'!$O$16*'Datos de entrada (Sistema)'!$P$16*'Datos de entrada (Sistema)'!$I$15*1000</f>
        <v>1717200</v>
      </c>
      <c r="J61" s="123">
        <f t="shared" si="0"/>
        <v>0</v>
      </c>
      <c r="K6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61" s="13">
        <f>IF(K61&gt;J61,(1+E61*0.04)*'Datos de entrada (Conductor)'!K15*D61,0)</f>
        <v>0</v>
      </c>
      <c r="M61" s="13">
        <f>IF(K61&gt;J61,G61^2*'Datos de entrada (Conductor)'!L15*D61*$B$5,0)</f>
        <v>0</v>
      </c>
    </row>
    <row r="62" spans="2:13" x14ac:dyDescent="0.25">
      <c r="B62" s="2">
        <v>3</v>
      </c>
      <c r="C62" s="2">
        <f>'Datos de entrada (Conductor)'!J16</f>
        <v>4</v>
      </c>
      <c r="D62" s="12">
        <f>IF(B62=1,'Datos de entrada (Sistema)'!$N$14,IF(B62=2,'Datos de entrada (Sistema)'!$N$15,IF(B62=3,'Datos de entrada (Sistema)'!$N$16,IF(B62=4,'Datos de entrada (Sistema)'!$N$17,IF(B62=5,'Datos de entrada (Sistema)'!$N$18,IF(B62=6,'Datos de entrada (Sistema)'!$N$19,IF(B62=7,'Datos de entrada (Sistema)'!$N$20,IF(B62=8,'Datos de entrada (Sistema)'!$N$21, IF(B62=9,'Datos de entrada (Sistema)'!$N$22,IF(B62=10,'Datos de entrada (Sistema)'!$N$23,IF(B62=11,'Datos de entrada (Sistema)'!$N$24,”Error”)))))))))))</f>
        <v>1.1000000000000001</v>
      </c>
      <c r="E62" s="12">
        <f>IF('Datos de entrada (Sistema)'!$I$16="Si",1,IF('Datos de entrada (Sistema)'!$I$16="No",0))</f>
        <v>1</v>
      </c>
      <c r="F62" s="12">
        <f>IF('Datos de entrada (Sistema)'!$I$12="Trifásico",3,IF('Datos de entrada (Sistema)'!$I$12="Monofásico trifilar",2,IF('Datos de entrada (Sistema)'!$I$12="Monofásico bifilar",1)))</f>
        <v>3</v>
      </c>
      <c r="G62"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62" s="9">
        <f>IF(F62=3,'Datos de entrada (Sistema)'!$I$17*3*((Costos!G62/'Datos de entrada (Sistema)'!$I$17)^2)*'Datos de entrada (Conductor)'!L16*Costos!D62*Costos!$B$4,IF(F62=2,'Datos de entrada (Sistema)'!$I$17*2*((Costos!G62/'Datos de entrada (Sistema)'!$I$17)^2)*'Datos de entrada (Conductor)'!L16*Costos!D62*Costos!$B$4,IF(F62=1,'Datos de entrada (Sistema)'!$I$17*((Costos!G62/'Datos de entrada (Sistema)'!$I$17)^2)*'Datos de entrada (Conductor)'!L16*Costos!D62*Costos!$B$4,"error")))</f>
        <v>43107.189111992935</v>
      </c>
      <c r="I62" s="9">
        <f>'Datos de entrada (Sistema)'!$O$16*'Datos de entrada (Sistema)'!$P$16*'Datos de entrada (Sistema)'!$I$15*1000</f>
        <v>1717200</v>
      </c>
      <c r="J62" s="123">
        <f t="shared" si="0"/>
        <v>2.5103184900997517E-2</v>
      </c>
      <c r="K6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62" s="13">
        <f>IF(K62&gt;J62,(1+E62*0.04)*'Datos de entrada (Conductor)'!K16*D62,0)</f>
        <v>0</v>
      </c>
      <c r="M62" s="13">
        <f>IF(K62&gt;J62,G62^2*'Datos de entrada (Conductor)'!L16*D62*$B$5,0)</f>
        <v>0</v>
      </c>
    </row>
    <row r="63" spans="2:13" x14ac:dyDescent="0.25">
      <c r="B63" s="2">
        <v>3</v>
      </c>
      <c r="C63" s="2">
        <f>'Datos de entrada (Conductor)'!J17</f>
        <v>2</v>
      </c>
      <c r="D63" s="12">
        <f>IF(B63=1,'Datos de entrada (Sistema)'!$N$14,IF(B63=2,'Datos de entrada (Sistema)'!$N$15,IF(B63=3,'Datos de entrada (Sistema)'!$N$16,IF(B63=4,'Datos de entrada (Sistema)'!$N$17,IF(B63=5,'Datos de entrada (Sistema)'!$N$18,IF(B63=6,'Datos de entrada (Sistema)'!$N$19,IF(B63=7,'Datos de entrada (Sistema)'!$N$20,IF(B63=8,'Datos de entrada (Sistema)'!$N$21, IF(B63=9,'Datos de entrada (Sistema)'!$N$22,IF(B63=10,'Datos de entrada (Sistema)'!$N$23,IF(B63=11,'Datos de entrada (Sistema)'!$N$24,”Error”)))))))))))</f>
        <v>1.1000000000000001</v>
      </c>
      <c r="E63" s="12">
        <f>IF('Datos de entrada (Sistema)'!$I$16="Si",1,IF('Datos de entrada (Sistema)'!$I$16="No",0))</f>
        <v>1</v>
      </c>
      <c r="F63" s="12">
        <f>IF('Datos de entrada (Sistema)'!$I$12="Trifásico",3,IF('Datos de entrada (Sistema)'!$I$12="Monofásico trifilar",2,IF('Datos de entrada (Sistema)'!$I$12="Monofásico bifilar",1)))</f>
        <v>3</v>
      </c>
      <c r="G63"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63" s="9">
        <f>IF(F63=3,'Datos de entrada (Sistema)'!$I$17*3*((Costos!G63/'Datos de entrada (Sistema)'!$I$17)^2)*'Datos de entrada (Conductor)'!L17*Costos!D63*Costos!$B$4,IF(F63=2,'Datos de entrada (Sistema)'!$I$17*2*((Costos!G63/'Datos de entrada (Sistema)'!$I$17)^2)*'Datos de entrada (Conductor)'!L17*Costos!D63*Costos!$B$4,IF(F63=1,'Datos de entrada (Sistema)'!$I$17*((Costos!G63/'Datos de entrada (Sistema)'!$I$17)^2)*'Datos de entrada (Conductor)'!L17*Costos!D63*Costos!$B$4,"error")))</f>
        <v>27092.071650348855</v>
      </c>
      <c r="I63" s="9">
        <f>'Datos de entrada (Sistema)'!$O$16*'Datos de entrada (Sistema)'!$P$16*'Datos de entrada (Sistema)'!$I$15*1000</f>
        <v>1717200</v>
      </c>
      <c r="J63" s="123">
        <f t="shared" si="0"/>
        <v>1.5776887753522512E-2</v>
      </c>
      <c r="K6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63" s="13">
        <f>IF(K63&gt;J63,(1+E63*0.04)*'Datos de entrada (Conductor)'!K17*D63,0)</f>
        <v>0</v>
      </c>
      <c r="M63" s="13">
        <f>IF(K63&gt;J63,G63^2*'Datos de entrada (Conductor)'!L17*D63*$B$5,0)</f>
        <v>0</v>
      </c>
    </row>
    <row r="64" spans="2:13" x14ac:dyDescent="0.25">
      <c r="B64" s="2">
        <v>3</v>
      </c>
      <c r="C64" s="2">
        <f>'Datos de entrada (Conductor)'!J18</f>
        <v>1</v>
      </c>
      <c r="D64" s="12">
        <f>IF(B64=1,'Datos de entrada (Sistema)'!$N$14,IF(B64=2,'Datos de entrada (Sistema)'!$N$15,IF(B64=3,'Datos de entrada (Sistema)'!$N$16,IF(B64=4,'Datos de entrada (Sistema)'!$N$17,IF(B64=5,'Datos de entrada (Sistema)'!$N$18,IF(B64=6,'Datos de entrada (Sistema)'!$N$19,IF(B64=7,'Datos de entrada (Sistema)'!$N$20,IF(B64=8,'Datos de entrada (Sistema)'!$N$21, IF(B64=9,'Datos de entrada (Sistema)'!$N$22,IF(B64=10,'Datos de entrada (Sistema)'!$N$23,IF(B64=11,'Datos de entrada (Sistema)'!$N$24,”Error”)))))))))))</f>
        <v>1.1000000000000001</v>
      </c>
      <c r="E64" s="12">
        <f>IF('Datos de entrada (Sistema)'!$I$16="Si",1,IF('Datos de entrada (Sistema)'!$I$16="No",0))</f>
        <v>1</v>
      </c>
      <c r="F64" s="12">
        <f>IF('Datos de entrada (Sistema)'!$I$12="Trifásico",3,IF('Datos de entrada (Sistema)'!$I$12="Monofásico trifilar",2,IF('Datos de entrada (Sistema)'!$I$12="Monofásico bifilar",1)))</f>
        <v>3</v>
      </c>
      <c r="G64"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64" s="9">
        <f>IF(F64=3,'Datos de entrada (Sistema)'!$I$17*3*((Costos!G64/'Datos de entrada (Sistema)'!$I$17)^2)*'Datos de entrada (Conductor)'!L18*Costos!D64*Costos!$B$4,IF(F64=2,'Datos de entrada (Sistema)'!$I$17*2*((Costos!G64/'Datos de entrada (Sistema)'!$I$17)^2)*'Datos de entrada (Conductor)'!L18*Costos!D64*Costos!$B$4,IF(F64=1,'Datos de entrada (Sistema)'!$I$17*((Costos!G64/'Datos de entrada (Sistema)'!$I$17)^2)*'Datos de entrada (Conductor)'!L18*Costos!D64*Costos!$B$4,"error")))</f>
        <v>0</v>
      </c>
      <c r="I64" s="9">
        <f>'Datos de entrada (Sistema)'!$O$16*'Datos de entrada (Sistema)'!$P$16*'Datos de entrada (Sistema)'!$I$15*1000</f>
        <v>1717200</v>
      </c>
      <c r="J64" s="123">
        <f t="shared" si="0"/>
        <v>0</v>
      </c>
      <c r="K6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64" s="13">
        <f>IF(K64&gt;J64,(1+E64*0.04)*'Datos de entrada (Conductor)'!K18*D64,0)</f>
        <v>0</v>
      </c>
      <c r="M64" s="13">
        <f>IF(K64&gt;J64,G64^2*'Datos de entrada (Conductor)'!L18*D64*$B$5,0)</f>
        <v>0</v>
      </c>
    </row>
    <row r="65" spans="2:13" x14ac:dyDescent="0.25">
      <c r="B65" s="2">
        <v>3</v>
      </c>
      <c r="C65" s="2" t="str">
        <f>'Datos de entrada (Conductor)'!J19</f>
        <v>1/0</v>
      </c>
      <c r="D65" s="12">
        <f>IF(B65=1,'Datos de entrada (Sistema)'!$N$14,IF(B65=2,'Datos de entrada (Sistema)'!$N$15,IF(B65=3,'Datos de entrada (Sistema)'!$N$16,IF(B65=4,'Datos de entrada (Sistema)'!$N$17,IF(B65=5,'Datos de entrada (Sistema)'!$N$18,IF(B65=6,'Datos de entrada (Sistema)'!$N$19,IF(B65=7,'Datos de entrada (Sistema)'!$N$20,IF(B65=8,'Datos de entrada (Sistema)'!$N$21, IF(B65=9,'Datos de entrada (Sistema)'!$N$22,IF(B65=10,'Datos de entrada (Sistema)'!$N$23,IF(B65=11,'Datos de entrada (Sistema)'!$N$24,”Error”)))))))))))</f>
        <v>1.1000000000000001</v>
      </c>
      <c r="E65" s="12">
        <f>IF('Datos de entrada (Sistema)'!$I$16="Si",1,IF('Datos de entrada (Sistema)'!$I$16="No",0))</f>
        <v>1</v>
      </c>
      <c r="F65" s="12">
        <f>IF('Datos de entrada (Sistema)'!$I$12="Trifásico",3,IF('Datos de entrada (Sistema)'!$I$12="Monofásico trifilar",2,IF('Datos de entrada (Sistema)'!$I$12="Monofásico bifilar",1)))</f>
        <v>3</v>
      </c>
      <c r="G65"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65" s="9">
        <f>IF(F65=3,'Datos de entrada (Sistema)'!$I$17*3*((Costos!G65/'Datos de entrada (Sistema)'!$I$17)^2)*'Datos de entrada (Conductor)'!L19*Costos!D65*Costos!$B$4,IF(F65=2,'Datos de entrada (Sistema)'!$I$17*2*((Costos!G65/'Datos de entrada (Sistema)'!$I$17)^2)*'Datos de entrada (Conductor)'!L19*Costos!D65*Costos!$B$4,IF(F65=1,'Datos de entrada (Sistema)'!$I$17*((Costos!G65/'Datos de entrada (Sistema)'!$I$17)^2)*'Datos de entrada (Conductor)'!L19*Costos!D65*Costos!$B$4,"error")))</f>
        <v>17027.451055932579</v>
      </c>
      <c r="I65" s="9">
        <f>'Datos de entrada (Sistema)'!$O$16*'Datos de entrada (Sistema)'!$P$16*'Datos de entrada (Sistema)'!$I$15*1000</f>
        <v>1717200</v>
      </c>
      <c r="J65" s="123">
        <f t="shared" si="0"/>
        <v>9.9158228837250059E-3</v>
      </c>
      <c r="K6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65" s="13">
        <f>IF(K65&gt;J65,(1+E65*0.04)*'Datos de entrada (Conductor)'!K19*D65,0)</f>
        <v>69889248</v>
      </c>
      <c r="M65" s="13">
        <f>IF(K65&gt;J65,G65^2*'Datos de entrada (Conductor)'!L19*D65*$B$5,0)</f>
        <v>91864427.704342932</v>
      </c>
    </row>
    <row r="66" spans="2:13" x14ac:dyDescent="0.25">
      <c r="B66" s="2">
        <v>3</v>
      </c>
      <c r="C66" s="2" t="str">
        <f>'Datos de entrada (Conductor)'!J20</f>
        <v>2/0</v>
      </c>
      <c r="D66" s="12">
        <f>IF(B66=1,'Datos de entrada (Sistema)'!$N$14,IF(B66=2,'Datos de entrada (Sistema)'!$N$15,IF(B66=3,'Datos de entrada (Sistema)'!$N$16,IF(B66=4,'Datos de entrada (Sistema)'!$N$17,IF(B66=5,'Datos de entrada (Sistema)'!$N$18,IF(B66=6,'Datos de entrada (Sistema)'!$N$19,IF(B66=7,'Datos de entrada (Sistema)'!$N$20,IF(B66=8,'Datos de entrada (Sistema)'!$N$21, IF(B66=9,'Datos de entrada (Sistema)'!$N$22,IF(B66=10,'Datos de entrada (Sistema)'!$N$23,IF(B66=11,'Datos de entrada (Sistema)'!$N$24,”Error”)))))))))))</f>
        <v>1.1000000000000001</v>
      </c>
      <c r="E66" s="12">
        <f>IF('Datos de entrada (Sistema)'!$I$16="Si",1,IF('Datos de entrada (Sistema)'!$I$16="No",0))</f>
        <v>1</v>
      </c>
      <c r="F66" s="12">
        <f>IF('Datos de entrada (Sistema)'!$I$12="Trifásico",3,IF('Datos de entrada (Sistema)'!$I$12="Monofásico trifilar",2,IF('Datos de entrada (Sistema)'!$I$12="Monofásico bifilar",1)))</f>
        <v>3</v>
      </c>
      <c r="G66"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66" s="9">
        <f>IF(F66=3,'Datos de entrada (Sistema)'!$I$17*3*((Costos!G66/'Datos de entrada (Sistema)'!$I$17)^2)*'Datos de entrada (Conductor)'!L20*Costos!D66*Costos!$B$4,IF(F66=2,'Datos de entrada (Sistema)'!$I$17*2*((Costos!G66/'Datos de entrada (Sistema)'!$I$17)^2)*'Datos de entrada (Conductor)'!L20*Costos!D66*Costos!$B$4,IF(F66=1,'Datos de entrada (Sistema)'!$I$17*((Costos!G66/'Datos de entrada (Sistema)'!$I$17)^2)*'Datos de entrada (Conductor)'!L20*Costos!D66*Costos!$B$4,"error")))</f>
        <v>13522.752152505793</v>
      </c>
      <c r="I66" s="9">
        <f>'Datos de entrada (Sistema)'!$O$16*'Datos de entrada (Sistema)'!$P$16*'Datos de entrada (Sistema)'!$I$15*1000</f>
        <v>1717200</v>
      </c>
      <c r="J66" s="123">
        <f t="shared" si="0"/>
        <v>7.8748847848275055E-3</v>
      </c>
      <c r="K6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66" s="13">
        <f>IF(K66&gt;J66,(1+E66*0.04)*'Datos de entrada (Conductor)'!K20*D66,0)</f>
        <v>84127472</v>
      </c>
      <c r="M66" s="13">
        <f>IF(K66&gt;J66,G66^2*'Datos de entrada (Conductor)'!L20*D66*$B$5,0)</f>
        <v>72956303.524055466</v>
      </c>
    </row>
    <row r="67" spans="2:13" x14ac:dyDescent="0.25">
      <c r="B67" s="2">
        <v>3</v>
      </c>
      <c r="C67" s="2" t="str">
        <f>'Datos de entrada (Conductor)'!J21</f>
        <v>3/0</v>
      </c>
      <c r="D67" s="12">
        <f>IF(B67=1,'Datos de entrada (Sistema)'!$N$14,IF(B67=2,'Datos de entrada (Sistema)'!$N$15,IF(B67=3,'Datos de entrada (Sistema)'!$N$16,IF(B67=4,'Datos de entrada (Sistema)'!$N$17,IF(B67=5,'Datos de entrada (Sistema)'!$N$18,IF(B67=6,'Datos de entrada (Sistema)'!$N$19,IF(B67=7,'Datos de entrada (Sistema)'!$N$20,IF(B67=8,'Datos de entrada (Sistema)'!$N$21, IF(B67=9,'Datos de entrada (Sistema)'!$N$22,IF(B67=10,'Datos de entrada (Sistema)'!$N$23,IF(B67=11,'Datos de entrada (Sistema)'!$N$24,”Error”)))))))))))</f>
        <v>1.1000000000000001</v>
      </c>
      <c r="E67" s="12">
        <f>IF('Datos de entrada (Sistema)'!$I$16="Si",1,IF('Datos de entrada (Sistema)'!$I$16="No",0))</f>
        <v>1</v>
      </c>
      <c r="F67" s="12">
        <f>IF('Datos de entrada (Sistema)'!$I$12="Trifásico",3,IF('Datos de entrada (Sistema)'!$I$12="Monofásico trifilar",2,IF('Datos de entrada (Sistema)'!$I$12="Monofásico bifilar",1)))</f>
        <v>3</v>
      </c>
      <c r="G67"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67" s="9">
        <f>IF(F67=3,'Datos de entrada (Sistema)'!$I$17*3*((Costos!G67/'Datos de entrada (Sistema)'!$I$17)^2)*'Datos de entrada (Conductor)'!L21*Costos!D67*Costos!$B$4,IF(F67=2,'Datos de entrada (Sistema)'!$I$17*2*((Costos!G67/'Datos de entrada (Sistema)'!$I$17)^2)*'Datos de entrada (Conductor)'!L21*Costos!D67*Costos!$B$4,IF(F67=1,'Datos de entrada (Sistema)'!$I$17*((Costos!G67/'Datos de entrada (Sistema)'!$I$17)^2)*'Datos de entrada (Conductor)'!L21*Costos!D67*Costos!$B$4,"error")))</f>
        <v>10724.662097892375</v>
      </c>
      <c r="I67" s="9">
        <f>'Datos de entrada (Sistema)'!$O$16*'Datos de entrada (Sistema)'!$P$16*'Datos de entrada (Sistema)'!$I$15*1000</f>
        <v>1717200</v>
      </c>
      <c r="J67" s="123">
        <f t="shared" si="0"/>
        <v>6.2454356498325035E-3</v>
      </c>
      <c r="K6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67" s="13">
        <f>IF(K67&gt;J67,(1+E67*0.04)*'Datos de entrada (Conductor)'!K21*D67,0)</f>
        <v>100109152.00000001</v>
      </c>
      <c r="M67" s="13">
        <f>IF(K67&gt;J67,G67^2*'Datos de entrada (Conductor)'!L21*D67*$B$5,0)</f>
        <v>57860389.24493514</v>
      </c>
    </row>
    <row r="68" spans="2:13" x14ac:dyDescent="0.25">
      <c r="B68" s="2">
        <v>3</v>
      </c>
      <c r="C68" s="2" t="str">
        <f>'Datos de entrada (Conductor)'!J22</f>
        <v>4/0</v>
      </c>
      <c r="D68" s="12">
        <f>IF(B68=1,'Datos de entrada (Sistema)'!$N$14,IF(B68=2,'Datos de entrada (Sistema)'!$N$15,IF(B68=3,'Datos de entrada (Sistema)'!$N$16,IF(B68=4,'Datos de entrada (Sistema)'!$N$17,IF(B68=5,'Datos de entrada (Sistema)'!$N$18,IF(B68=6,'Datos de entrada (Sistema)'!$N$19,IF(B68=7,'Datos de entrada (Sistema)'!$N$20,IF(B68=8,'Datos de entrada (Sistema)'!$N$21, IF(B68=9,'Datos de entrada (Sistema)'!$N$22,IF(B68=10,'Datos de entrada (Sistema)'!$N$23,IF(B68=11,'Datos de entrada (Sistema)'!$N$24,”Error”)))))))))))</f>
        <v>1.1000000000000001</v>
      </c>
      <c r="E68" s="12">
        <f>IF('Datos de entrada (Sistema)'!$I$16="Si",1,IF('Datos de entrada (Sistema)'!$I$16="No",0))</f>
        <v>1</v>
      </c>
      <c r="F68" s="12">
        <f>IF('Datos de entrada (Sistema)'!$I$12="Trifásico",3,IF('Datos de entrada (Sistema)'!$I$12="Monofásico trifilar",2,IF('Datos de entrada (Sistema)'!$I$12="Monofásico bifilar",1)))</f>
        <v>3</v>
      </c>
      <c r="G68"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68" s="9">
        <f>IF(F68=3,'Datos de entrada (Sistema)'!$I$17*3*((Costos!G68/'Datos de entrada (Sistema)'!$I$17)^2)*'Datos de entrada (Conductor)'!L22*Costos!D68*Costos!$B$4,IF(F68=2,'Datos de entrada (Sistema)'!$I$17*2*((Costos!G68/'Datos de entrada (Sistema)'!$I$17)^2)*'Datos de entrada (Conductor)'!L22*Costos!D68*Costos!$B$4,IF(F68=1,'Datos de entrada (Sistema)'!$I$17*((Costos!G68/'Datos de entrada (Sistema)'!$I$17)^2)*'Datos de entrada (Conductor)'!L22*Costos!D68*Costos!$B$4,"error")))</f>
        <v>8501.5775248348273</v>
      </c>
      <c r="I68" s="9">
        <f>'Datos de entrada (Sistema)'!$O$16*'Datos de entrada (Sistema)'!$P$16*'Datos de entrada (Sistema)'!$I$15*1000</f>
        <v>1717200</v>
      </c>
      <c r="J68" s="123">
        <f t="shared" si="0"/>
        <v>4.9508371330275027E-3</v>
      </c>
      <c r="K6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68" s="13">
        <f>IF(K68&gt;J68,(1+E68*0.04)*'Datos de entrada (Conductor)'!K22*D68,0)</f>
        <v>117834288.00000001</v>
      </c>
      <c r="M68" s="13">
        <f>IF(K68&gt;J68,G68^2*'Datos de entrada (Conductor)'!L22*D68*$B$5,0)</f>
        <v>45866674.4269365</v>
      </c>
    </row>
    <row r="69" spans="2:13" x14ac:dyDescent="0.25">
      <c r="B69" s="2">
        <v>3</v>
      </c>
      <c r="C69" s="2">
        <f>'Datos de entrada (Conductor)'!J23</f>
        <v>250</v>
      </c>
      <c r="D69" s="12">
        <f>IF(B69=1,'Datos de entrada (Sistema)'!$N$14,IF(B69=2,'Datos de entrada (Sistema)'!$N$15,IF(B69=3,'Datos de entrada (Sistema)'!$N$16,IF(B69=4,'Datos de entrada (Sistema)'!$N$17,IF(B69=5,'Datos de entrada (Sistema)'!$N$18,IF(B69=6,'Datos de entrada (Sistema)'!$N$19,IF(B69=7,'Datos de entrada (Sistema)'!$N$20,IF(B69=8,'Datos de entrada (Sistema)'!$N$21, IF(B69=9,'Datos de entrada (Sistema)'!$N$22,IF(B69=10,'Datos de entrada (Sistema)'!$N$23,IF(B69=11,'Datos de entrada (Sistema)'!$N$24,”Error”)))))))))))</f>
        <v>1.1000000000000001</v>
      </c>
      <c r="E69" s="12">
        <f>IF('Datos de entrada (Sistema)'!$I$16="Si",1,IF('Datos de entrada (Sistema)'!$I$16="No",0))</f>
        <v>1</v>
      </c>
      <c r="F69" s="12">
        <f>IF('Datos de entrada (Sistema)'!$I$12="Trifásico",3,IF('Datos de entrada (Sistema)'!$I$12="Monofásico trifilar",2,IF('Datos de entrada (Sistema)'!$I$12="Monofásico bifilar",1)))</f>
        <v>3</v>
      </c>
      <c r="G69"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69" s="9">
        <f>IF(F69=3,'Datos de entrada (Sistema)'!$I$17*3*((Costos!G69/'Datos de entrada (Sistema)'!$I$17)^2)*'Datos de entrada (Conductor)'!L23*Costos!D69*Costos!$B$4,IF(F69=2,'Datos de entrada (Sistema)'!$I$17*2*((Costos!G69/'Datos de entrada (Sistema)'!$I$17)^2)*'Datos de entrada (Conductor)'!L23*Costos!D69*Costos!$B$4,IF(F69=1,'Datos de entrada (Sistema)'!$I$17*((Costos!G69/'Datos de entrada (Sistema)'!$I$17)^2)*'Datos de entrada (Conductor)'!L23*Costos!D69*Costos!$B$4,"error")))</f>
        <v>0</v>
      </c>
      <c r="I69" s="9">
        <f>'Datos de entrada (Sistema)'!$O$16*'Datos de entrada (Sistema)'!$P$16*'Datos de entrada (Sistema)'!$I$15*1000</f>
        <v>1717200</v>
      </c>
      <c r="J69" s="123">
        <f t="shared" si="0"/>
        <v>0</v>
      </c>
      <c r="K6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69" s="13">
        <f>IF(K69&gt;J69,(1+E69*0.04)*'Datos de entrada (Conductor)'!K23*D69,0)</f>
        <v>0</v>
      </c>
      <c r="M69" s="13">
        <f>IF(K69&gt;J69,G69^2*'Datos de entrada (Conductor)'!L23*D69*$B$5,0)</f>
        <v>0</v>
      </c>
    </row>
    <row r="70" spans="2:13" x14ac:dyDescent="0.25">
      <c r="B70" s="2">
        <v>3</v>
      </c>
      <c r="C70" s="2">
        <f>'Datos de entrada (Conductor)'!J24</f>
        <v>266</v>
      </c>
      <c r="D70" s="12">
        <f>IF(B70=1,'Datos de entrada (Sistema)'!$N$14,IF(B70=2,'Datos de entrada (Sistema)'!$N$15,IF(B70=3,'Datos de entrada (Sistema)'!$N$16,IF(B70=4,'Datos de entrada (Sistema)'!$N$17,IF(B70=5,'Datos de entrada (Sistema)'!$N$18,IF(B70=6,'Datos de entrada (Sistema)'!$N$19,IF(B70=7,'Datos de entrada (Sistema)'!$N$20,IF(B70=8,'Datos de entrada (Sistema)'!$N$21, IF(B70=9,'Datos de entrada (Sistema)'!$N$22,IF(B70=10,'Datos de entrada (Sistema)'!$N$23,IF(B70=11,'Datos de entrada (Sistema)'!$N$24,”Error”)))))))))))</f>
        <v>1.1000000000000001</v>
      </c>
      <c r="E70" s="12">
        <f>IF('Datos de entrada (Sistema)'!$I$16="Si",1,IF('Datos de entrada (Sistema)'!$I$16="No",0))</f>
        <v>1</v>
      </c>
      <c r="F70" s="12">
        <f>IF('Datos de entrada (Sistema)'!$I$12="Trifásico",3,IF('Datos de entrada (Sistema)'!$I$12="Monofásico trifilar",2,IF('Datos de entrada (Sistema)'!$I$12="Monofásico bifilar",1)))</f>
        <v>3</v>
      </c>
      <c r="G70"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70" s="9">
        <f>IF(F70=3,'Datos de entrada (Sistema)'!$I$17*3*((Costos!G70/'Datos de entrada (Sistema)'!$I$17)^2)*'Datos de entrada (Conductor)'!L24*Costos!D70*Costos!$B$4,IF(F70=2,'Datos de entrada (Sistema)'!$I$17*2*((Costos!G70/'Datos de entrada (Sistema)'!$I$17)^2)*'Datos de entrada (Conductor)'!L24*Costos!D70*Costos!$B$4,IF(F70=1,'Datos de entrada (Sistema)'!$I$17*((Costos!G70/'Datos de entrada (Sistema)'!$I$17)^2)*'Datos de entrada (Conductor)'!L24*Costos!D70*Costos!$B$4,"error")))</f>
        <v>6810.9804223730316</v>
      </c>
      <c r="I70" s="9">
        <f>'Datos de entrada (Sistema)'!$O$16*'Datos de entrada (Sistema)'!$P$16*'Datos de entrada (Sistema)'!$I$15*1000</f>
        <v>1717200</v>
      </c>
      <c r="J70" s="123">
        <f t="shared" si="0"/>
        <v>3.9663291534900022E-3</v>
      </c>
      <c r="K7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70" s="13">
        <f>IF(K70&gt;J70,(1+E70*0.04)*'Datos de entrada (Conductor)'!K24*D70,0)</f>
        <v>140789792</v>
      </c>
      <c r="M70" s="13">
        <f>IF(K70&gt;J70,G70^2*'Datos de entrada (Conductor)'!L24*D70*$B$5,0)</f>
        <v>36745771.081737176</v>
      </c>
    </row>
    <row r="71" spans="2:13" x14ac:dyDescent="0.25">
      <c r="B71" s="2">
        <v>3</v>
      </c>
      <c r="C71" s="2">
        <f>'Datos de entrada (Conductor)'!J25</f>
        <v>336</v>
      </c>
      <c r="D71" s="12">
        <f>IF(B71=1,'Datos de entrada (Sistema)'!$N$14,IF(B71=2,'Datos de entrada (Sistema)'!$N$15,IF(B71=3,'Datos de entrada (Sistema)'!$N$16,IF(B71=4,'Datos de entrada (Sistema)'!$N$17,IF(B71=5,'Datos de entrada (Sistema)'!$N$18,IF(B71=6,'Datos de entrada (Sistema)'!$N$19,IF(B71=7,'Datos de entrada (Sistema)'!$N$20,IF(B71=8,'Datos de entrada (Sistema)'!$N$21, IF(B71=9,'Datos de entrada (Sistema)'!$N$22,IF(B71=10,'Datos de entrada (Sistema)'!$N$23,IF(B71=11,'Datos de entrada (Sistema)'!$N$24,”Error”)))))))))))</f>
        <v>1.1000000000000001</v>
      </c>
      <c r="E71" s="12">
        <f>IF('Datos de entrada (Sistema)'!$I$16="Si",1,IF('Datos de entrada (Sistema)'!$I$16="No",0))</f>
        <v>1</v>
      </c>
      <c r="F71" s="12">
        <f>IF('Datos de entrada (Sistema)'!$I$12="Trifásico",3,IF('Datos de entrada (Sistema)'!$I$12="Monofásico trifilar",2,IF('Datos de entrada (Sistema)'!$I$12="Monofásico bifilar",1)))</f>
        <v>3</v>
      </c>
      <c r="G71"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71" s="9">
        <f>IF(F71=3,'Datos de entrada (Sistema)'!$I$17*3*((Costos!G71/'Datos de entrada (Sistema)'!$I$17)^2)*'Datos de entrada (Conductor)'!L25*Costos!D71*Costos!$B$4,IF(F71=2,'Datos de entrada (Sistema)'!$I$17*2*((Costos!G71/'Datos de entrada (Sistema)'!$I$17)^2)*'Datos de entrada (Conductor)'!L25*Costos!D71*Costos!$B$4,IF(F71=1,'Datos de entrada (Sistema)'!$I$17*((Costos!G71/'Datos de entrada (Sistema)'!$I$17)^2)*'Datos de entrada (Conductor)'!L25*Costos!D71*Costos!$B$4,"error")))</f>
        <v>5407.8860606891712</v>
      </c>
      <c r="I71" s="9">
        <f>'Datos de entrada (Sistema)'!$O$16*'Datos de entrada (Sistema)'!$P$16*'Datos de entrada (Sistema)'!$I$15*1000</f>
        <v>1717200</v>
      </c>
      <c r="J71" s="123">
        <f t="shared" si="0"/>
        <v>3.1492464830475027E-3</v>
      </c>
      <c r="K7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71" s="13">
        <f>IF(K71&gt;J71,(1+E71*0.04)*'Datos de entrada (Conductor)'!K25*D71,0)</f>
        <v>163454720</v>
      </c>
      <c r="M71" s="13">
        <f>IF(K71&gt;J71,G71^2*'Datos de entrada (Conductor)'!L25*D71*$B$5,0)</f>
        <v>29175967.467098698</v>
      </c>
    </row>
    <row r="72" spans="2:13" x14ac:dyDescent="0.25">
      <c r="B72" s="2">
        <v>3</v>
      </c>
      <c r="C72" s="2">
        <f>'Datos de entrada (Conductor)'!J26</f>
        <v>350</v>
      </c>
      <c r="D72" s="12">
        <f>IF(B72=1,'Datos de entrada (Sistema)'!$N$14,IF(B72=2,'Datos de entrada (Sistema)'!$N$15,IF(B72=3,'Datos de entrada (Sistema)'!$N$16,IF(B72=4,'Datos de entrada (Sistema)'!$N$17,IF(B72=5,'Datos de entrada (Sistema)'!$N$18,IF(B72=6,'Datos de entrada (Sistema)'!$N$19,IF(B72=7,'Datos de entrada (Sistema)'!$N$20,IF(B72=8,'Datos de entrada (Sistema)'!$N$21, IF(B72=9,'Datos de entrada (Sistema)'!$N$22,IF(B72=10,'Datos de entrada (Sistema)'!$N$23,IF(B72=11,'Datos de entrada (Sistema)'!$N$24,”Error”)))))))))))</f>
        <v>1.1000000000000001</v>
      </c>
      <c r="E72" s="12">
        <f>IF('Datos de entrada (Sistema)'!$I$16="Si",1,IF('Datos de entrada (Sistema)'!$I$16="No",0))</f>
        <v>1</v>
      </c>
      <c r="F72" s="12">
        <f>IF('Datos de entrada (Sistema)'!$I$12="Trifásico",3,IF('Datos de entrada (Sistema)'!$I$12="Monofásico trifilar",2,IF('Datos de entrada (Sistema)'!$I$12="Monofásico bifilar",1)))</f>
        <v>3</v>
      </c>
      <c r="G72"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72" s="9">
        <f>IF(F72=3,'Datos de entrada (Sistema)'!$I$17*3*((Costos!G72/'Datos de entrada (Sistema)'!$I$17)^2)*'Datos de entrada (Conductor)'!L26*Costos!D72*Costos!$B$4,IF(F72=2,'Datos de entrada (Sistema)'!$I$17*2*((Costos!G72/'Datos de entrada (Sistema)'!$I$17)^2)*'Datos de entrada (Conductor)'!L26*Costos!D72*Costos!$B$4,IF(F72=1,'Datos de entrada (Sistema)'!$I$17*((Costos!G72/'Datos de entrada (Sistema)'!$I$17)^2)*'Datos de entrada (Conductor)'!L26*Costos!D72*Costos!$B$4,"error")))</f>
        <v>0</v>
      </c>
      <c r="I72" s="9">
        <f>'Datos de entrada (Sistema)'!$O$16*'Datos de entrada (Sistema)'!$P$16*'Datos de entrada (Sistema)'!$I$15*1000</f>
        <v>1717200</v>
      </c>
      <c r="J72" s="123">
        <f t="shared" si="0"/>
        <v>0</v>
      </c>
      <c r="K7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72" s="13">
        <f>IF(K72&gt;J72,(1+E72*0.04)*'Datos de entrada (Conductor)'!K26*D72,0)</f>
        <v>0</v>
      </c>
      <c r="M72" s="13">
        <f>IF(K72&gt;J72,G72^2*'Datos de entrada (Conductor)'!L26*D72*$B$5,0)</f>
        <v>0</v>
      </c>
    </row>
    <row r="73" spans="2:13" x14ac:dyDescent="0.25">
      <c r="B73" s="2">
        <v>3</v>
      </c>
      <c r="C73" s="2">
        <f>'Datos de entrada (Conductor)'!J27</f>
        <v>477</v>
      </c>
      <c r="D73" s="12">
        <f>IF(B73=1,'Datos de entrada (Sistema)'!$N$14,IF(B73=2,'Datos de entrada (Sistema)'!$N$15,IF(B73=3,'Datos de entrada (Sistema)'!$N$16,IF(B73=4,'Datos de entrada (Sistema)'!$N$17,IF(B73=5,'Datos de entrada (Sistema)'!$N$18,IF(B73=6,'Datos de entrada (Sistema)'!$N$19,IF(B73=7,'Datos de entrada (Sistema)'!$N$20,IF(B73=8,'Datos de entrada (Sistema)'!$N$21, IF(B73=9,'Datos de entrada (Sistema)'!$N$22,IF(B73=10,'Datos de entrada (Sistema)'!$N$23,IF(B73=11,'Datos de entrada (Sistema)'!$N$24,”Error”)))))))))))</f>
        <v>1.1000000000000001</v>
      </c>
      <c r="E73" s="12">
        <f>IF('Datos de entrada (Sistema)'!$I$16="Si",1,IF('Datos de entrada (Sistema)'!$I$16="No",0))</f>
        <v>1</v>
      </c>
      <c r="F73" s="12">
        <f>IF('Datos de entrada (Sistema)'!$I$12="Trifásico",3,IF('Datos de entrada (Sistema)'!$I$12="Monofásico trifilar",2,IF('Datos de entrada (Sistema)'!$I$12="Monofásico bifilar",1)))</f>
        <v>3</v>
      </c>
      <c r="G73"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73" s="9">
        <f>IF(F73=3,'Datos de entrada (Sistema)'!$I$17*3*((Costos!G73/'Datos de entrada (Sistema)'!$I$17)^2)*'Datos de entrada (Conductor)'!L27*Costos!D73*Costos!$B$4,IF(F73=2,'Datos de entrada (Sistema)'!$I$17*2*((Costos!G73/'Datos de entrada (Sistema)'!$I$17)^2)*'Datos de entrada (Conductor)'!L27*Costos!D73*Costos!$B$4,IF(F73=1,'Datos de entrada (Sistema)'!$I$17*((Costos!G73/'Datos de entrada (Sistema)'!$I$17)^2)*'Datos de entrada (Conductor)'!L27*Costos!D73*Costos!$B$4,"error")))</f>
        <v>3812.4483160904933</v>
      </c>
      <c r="I73" s="9">
        <f>'Datos de entrada (Sistema)'!$O$16*'Datos de entrada (Sistema)'!$P$16*'Datos de entrada (Sistema)'!$I$15*1000</f>
        <v>1717200</v>
      </c>
      <c r="J73" s="123">
        <f t="shared" ref="J73:J136" si="1">(H73)/I73</f>
        <v>2.2201539227175012E-3</v>
      </c>
      <c r="K7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73" s="13">
        <f>IF(K73&gt;J73,(1+E73*0.04)*'Datos de entrada (Conductor)'!K27*D73,0)</f>
        <v>203554208.00000003</v>
      </c>
      <c r="M73" s="13">
        <f>IF(K73&gt;J73,G73^2*'Datos de entrada (Conductor)'!L27*D73*$B$5,0)</f>
        <v>20568456.286239926</v>
      </c>
    </row>
    <row r="74" spans="2:13" x14ac:dyDescent="0.25">
      <c r="B74" s="2">
        <v>3</v>
      </c>
      <c r="C74" s="2">
        <f>'Datos de entrada (Conductor)'!J28</f>
        <v>500</v>
      </c>
      <c r="D74" s="12">
        <f>IF(B74=1,'Datos de entrada (Sistema)'!$N$14,IF(B74=2,'Datos de entrada (Sistema)'!$N$15,IF(B74=3,'Datos de entrada (Sistema)'!$N$16,IF(B74=4,'Datos de entrada (Sistema)'!$N$17,IF(B74=5,'Datos de entrada (Sistema)'!$N$18,IF(B74=6,'Datos de entrada (Sistema)'!$N$19,IF(B74=7,'Datos de entrada (Sistema)'!$N$20,IF(B74=8,'Datos de entrada (Sistema)'!$N$21, IF(B74=9,'Datos de entrada (Sistema)'!$N$22,IF(B74=10,'Datos de entrada (Sistema)'!$N$23,IF(B74=11,'Datos de entrada (Sistema)'!$N$24,”Error”)))))))))))</f>
        <v>1.1000000000000001</v>
      </c>
      <c r="E74" s="12">
        <f>IF('Datos de entrada (Sistema)'!$I$16="Si",1,IF('Datos de entrada (Sistema)'!$I$16="No",0))</f>
        <v>1</v>
      </c>
      <c r="F74" s="12">
        <f>IF('Datos de entrada (Sistema)'!$I$12="Trifásico",3,IF('Datos de entrada (Sistema)'!$I$12="Monofásico trifilar",2,IF('Datos de entrada (Sistema)'!$I$12="Monofásico bifilar",1)))</f>
        <v>3</v>
      </c>
      <c r="G74"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74" s="9">
        <f>IF(F74=3,'Datos de entrada (Sistema)'!$I$17*3*((Costos!G74/'Datos de entrada (Sistema)'!$I$17)^2)*'Datos de entrada (Conductor)'!L28*Costos!D74*Costos!$B$4,IF(F74=2,'Datos de entrada (Sistema)'!$I$17*2*((Costos!G74/'Datos de entrada (Sistema)'!$I$17)^2)*'Datos de entrada (Conductor)'!L28*Costos!D74*Costos!$B$4,IF(F74=1,'Datos de entrada (Sistema)'!$I$17*((Costos!G74/'Datos de entrada (Sistema)'!$I$17)^2)*'Datos de entrada (Conductor)'!L28*Costos!D74*Costos!$B$4,"error")))</f>
        <v>0</v>
      </c>
      <c r="I74" s="9">
        <f>'Datos de entrada (Sistema)'!$O$16*'Datos de entrada (Sistema)'!$P$16*'Datos de entrada (Sistema)'!$I$15*1000</f>
        <v>1717200</v>
      </c>
      <c r="J74" s="123">
        <f t="shared" si="1"/>
        <v>0</v>
      </c>
      <c r="K7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74" s="13">
        <f>IF(K74&gt;J74,(1+E74*0.04)*'Datos de entrada (Conductor)'!K28*D74,0)</f>
        <v>0</v>
      </c>
      <c r="M74" s="13">
        <f>IF(K74&gt;J74,G74^2*'Datos de entrada (Conductor)'!L28*D74*$B$5,0)</f>
        <v>0</v>
      </c>
    </row>
    <row r="75" spans="2:13" x14ac:dyDescent="0.25">
      <c r="B75" s="2">
        <v>3</v>
      </c>
      <c r="C75" s="2">
        <f>'Datos de entrada (Conductor)'!J29</f>
        <v>795</v>
      </c>
      <c r="D75" s="12">
        <f>IF(B75=1,'Datos de entrada (Sistema)'!$N$14,IF(B75=2,'Datos de entrada (Sistema)'!$N$15,IF(B75=3,'Datos de entrada (Sistema)'!$N$16,IF(B75=4,'Datos de entrada (Sistema)'!$N$17,IF(B75=5,'Datos de entrada (Sistema)'!$N$18,IF(B75=6,'Datos de entrada (Sistema)'!$N$19,IF(B75=7,'Datos de entrada (Sistema)'!$N$20,IF(B75=8,'Datos de entrada (Sistema)'!$N$21, IF(B75=9,'Datos de entrada (Sistema)'!$N$22,IF(B75=10,'Datos de entrada (Sistema)'!$N$23,IF(B75=11,'Datos de entrada (Sistema)'!$N$24,”Error”)))))))))))</f>
        <v>1.1000000000000001</v>
      </c>
      <c r="E75" s="12">
        <f>IF('Datos de entrada (Sistema)'!$I$16="Si",1,IF('Datos de entrada (Sistema)'!$I$16="No",0))</f>
        <v>1</v>
      </c>
      <c r="F75" s="12">
        <f>IF('Datos de entrada (Sistema)'!$I$12="Trifásico",3,IF('Datos de entrada (Sistema)'!$I$12="Monofásico trifilar",2,IF('Datos de entrada (Sistema)'!$I$12="Monofásico bifilar",1)))</f>
        <v>3</v>
      </c>
      <c r="G75"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75" s="9">
        <f>IF(F75=3,'Datos de entrada (Sistema)'!$I$17*3*((Costos!G75/'Datos de entrada (Sistema)'!$I$17)^2)*'Datos de entrada (Conductor)'!L29*Costos!D75*Costos!$B$4,IF(F75=2,'Datos de entrada (Sistema)'!$I$17*2*((Costos!G75/'Datos de entrada (Sistema)'!$I$17)^2)*'Datos de entrada (Conductor)'!L29*Costos!D75*Costos!$B$4,IF(F75=1,'Datos de entrada (Sistema)'!$I$17*((Costos!G75/'Datos de entrada (Sistema)'!$I$17)^2)*'Datos de entrada (Conductor)'!L29*Costos!D75*Costos!$B$4,"error")))</f>
        <v>2285.8492559034344</v>
      </c>
      <c r="I75" s="9">
        <f>'Datos de entrada (Sistema)'!$O$16*'Datos de entrada (Sistema)'!$P$16*'Datos de entrada (Sistema)'!$I$15*1000</f>
        <v>1717200</v>
      </c>
      <c r="J75" s="123">
        <f t="shared" si="1"/>
        <v>1.3311491124525009E-3</v>
      </c>
      <c r="K7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75" s="13">
        <f>IF(K75&gt;J75,(1+E75*0.04)*'Datos de entrada (Conductor)'!K29*D75,0)</f>
        <v>276198208</v>
      </c>
      <c r="M75" s="13">
        <f>IF(K75&gt;J75,G75^2*'Datos de entrada (Conductor)'!L29*D75*$B$5,0)</f>
        <v>12332335.181712624</v>
      </c>
    </row>
    <row r="76" spans="2:13" x14ac:dyDescent="0.25">
      <c r="B76" s="2">
        <v>3</v>
      </c>
      <c r="C76" s="2">
        <f>'Datos de entrada (Conductor)'!J30</f>
        <v>1000</v>
      </c>
      <c r="D76" s="12">
        <f>IF(B76=1,'Datos de entrada (Sistema)'!$N$14,IF(B76=2,'Datos de entrada (Sistema)'!$N$15,IF(B76=3,'Datos de entrada (Sistema)'!$N$16,IF(B76=4,'Datos de entrada (Sistema)'!$N$17,IF(B76=5,'Datos de entrada (Sistema)'!$N$18,IF(B76=6,'Datos de entrada (Sistema)'!$N$19,IF(B76=7,'Datos de entrada (Sistema)'!$N$20,IF(B76=8,'Datos de entrada (Sistema)'!$N$21, IF(B76=9,'Datos de entrada (Sistema)'!$N$22,IF(B76=10,'Datos de entrada (Sistema)'!$N$23,IF(B76=11,'Datos de entrada (Sistema)'!$N$24,”Error”)))))))))))</f>
        <v>1.1000000000000001</v>
      </c>
      <c r="E76" s="12">
        <f>IF('Datos de entrada (Sistema)'!$I$16="Si",1,IF('Datos de entrada (Sistema)'!$I$16="No",0))</f>
        <v>1</v>
      </c>
      <c r="F76" s="12">
        <f>IF('Datos de entrada (Sistema)'!$I$12="Trifásico",3,IF('Datos de entrada (Sistema)'!$I$12="Monofásico trifilar",2,IF('Datos de entrada (Sistema)'!$I$12="Monofásico bifilar",1)))</f>
        <v>3</v>
      </c>
      <c r="G76" s="23">
        <f>IF('Datos de entrada (Sistema)'!$I$12="Trifásico",('Datos de entrada (Sistema)'!$O$16)/(SQRT(3)*'Datos de entrada (Sistema)'!$I$13),IF('Datos de entrada (Sistema)'!$I$12="Monofásico trifilar",('Datos de entrada (Sistema)'!$O$16)/('Datos de entrada (Sistema)'!$I$13),IF('Datos de entrada (Sistema)'!$I$12="Monofásico bifilar",('Datos de entrada (Sistema)'!$O$16)/('Datos de entrada (Sistema)'!$I$13))))*(1+'Datos de entrada (Sistema)'!$Q$16)</f>
        <v>144.33756729740648</v>
      </c>
      <c r="H76" s="9">
        <f>IF(F76=3,'Datos de entrada (Sistema)'!$I$17*3*((Costos!G76/'Datos de entrada (Sistema)'!$I$17)^2)*'Datos de entrada (Conductor)'!L30*Costos!D76*Costos!$B$4,IF(F76=2,'Datos de entrada (Sistema)'!$I$17*2*((Costos!G76/'Datos de entrada (Sistema)'!$I$17)^2)*'Datos de entrada (Conductor)'!L30*Costos!D76*Costos!$B$4,IF(F76=1,'Datos de entrada (Sistema)'!$I$17*((Costos!G76/'Datos de entrada (Sistema)'!$I$17)^2)*'Datos de entrada (Conductor)'!L30*Costos!D76*Costos!$B$4,"error")))</f>
        <v>0</v>
      </c>
      <c r="I76" s="9">
        <f>'Datos de entrada (Sistema)'!$O$16*'Datos de entrada (Sistema)'!$P$16*'Datos de entrada (Sistema)'!$I$15*1000</f>
        <v>1717200</v>
      </c>
      <c r="J76" s="123">
        <f t="shared" si="1"/>
        <v>0</v>
      </c>
      <c r="K7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76" s="13">
        <f>IF(K76&gt;J76,(1+E76*0.04)*'Datos de entrada (Conductor)'!K30*D76,0)</f>
        <v>0</v>
      </c>
      <c r="M76" s="13">
        <f>IF(K76&gt;J76,G76^2*'Datos de entrada (Conductor)'!L30*D76*$B$5,0)</f>
        <v>0</v>
      </c>
    </row>
    <row r="77" spans="2:13" x14ac:dyDescent="0.25">
      <c r="B77" s="2">
        <v>4</v>
      </c>
      <c r="C77" s="2">
        <f>'Datos de entrada (Conductor)'!J8</f>
        <v>0</v>
      </c>
      <c r="D77" s="12">
        <f>IF(B77=1,'Datos de entrada (Sistema)'!$N$14,IF(B77=2,'Datos de entrada (Sistema)'!$N$15,IF(B77=3,'Datos de entrada (Sistema)'!$N$16,IF(B77=4,'Datos de entrada (Sistema)'!$N$17,IF(B77=5,'Datos de entrada (Sistema)'!$N$18,IF(B77=6,'Datos de entrada (Sistema)'!$N$19,IF(B77=7,'Datos de entrada (Sistema)'!$N$20,IF(B77=8,'Datos de entrada (Sistema)'!$N$21, IF(B77=9,'Datos de entrada (Sistema)'!$N$22,IF(B77=10,'Datos de entrada (Sistema)'!$N$23,IF(B77=11,'Datos de entrada (Sistema)'!$N$24,”Error”)))))))))))</f>
        <v>1.1000000000000001</v>
      </c>
      <c r="E77" s="12">
        <f>IF('Datos de entrada (Sistema)'!$I$16="Si",1,IF('Datos de entrada (Sistema)'!$I$16="No",0))</f>
        <v>1</v>
      </c>
      <c r="F77" s="12">
        <f>IF('Datos de entrada (Sistema)'!$I$12="Trifásico",3,IF('Datos de entrada (Sistema)'!$I$12="Monofásico trifilar",2,IF('Datos de entrada (Sistema)'!$I$12="Monofásico bifilar",1)))</f>
        <v>3</v>
      </c>
      <c r="G77"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77" s="9">
        <f>IF(F77=3,'Datos de entrada (Sistema)'!$I$17*3*((Costos!G77/'Datos de entrada (Sistema)'!$I$17)^2)*'Datos de entrada (Conductor)'!L8*Costos!D77*Costos!$B$4,IF(F77=2,'Datos de entrada (Sistema)'!$I$17*2*((Costos!G77/'Datos de entrada (Sistema)'!$I$17)^2)*'Datos de entrada (Conductor)'!L8*Costos!D77*Costos!$B$4,IF(F77=1,'Datos de entrada (Sistema)'!$I$17*((Costos!G77/'Datos de entrada (Sistema)'!$I$17)^2)*'Datos de entrada (Conductor)'!L8*Costos!D77*Costos!$B$4,"error")))</f>
        <v>0</v>
      </c>
      <c r="I77" s="9">
        <f>'Datos de entrada (Sistema)'!$O$17*'Datos de entrada (Sistema)'!$P$17*'Datos de entrada (Sistema)'!$I$15*1000</f>
        <v>1144800</v>
      </c>
      <c r="J77" s="123">
        <f t="shared" si="1"/>
        <v>0</v>
      </c>
      <c r="K7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77" s="13">
        <f>IF(K77&gt;J77,(1+E77*0.04)*'Datos de entrada (Conductor)'!K8*D77,0)</f>
        <v>0</v>
      </c>
      <c r="M77" s="13">
        <f>IF(K77&gt;J77,G77^2*'Datos de entrada (Conductor)'!L8*D77*$B$5,0)</f>
        <v>0</v>
      </c>
    </row>
    <row r="78" spans="2:13" x14ac:dyDescent="0.25">
      <c r="B78" s="2">
        <v>4</v>
      </c>
      <c r="C78" s="2">
        <f>'Datos de entrada (Conductor)'!J9</f>
        <v>0</v>
      </c>
      <c r="D78" s="12">
        <f>IF(B78=1,'Datos de entrada (Sistema)'!$N$14,IF(B78=2,'Datos de entrada (Sistema)'!$N$15,IF(B78=3,'Datos de entrada (Sistema)'!$N$16,IF(B78=4,'Datos de entrada (Sistema)'!$N$17,IF(B78=5,'Datos de entrada (Sistema)'!$N$18,IF(B78=6,'Datos de entrada (Sistema)'!$N$19,IF(B78=7,'Datos de entrada (Sistema)'!$N$20,IF(B78=8,'Datos de entrada (Sistema)'!$N$21, IF(B78=9,'Datos de entrada (Sistema)'!$N$22,IF(B78=10,'Datos de entrada (Sistema)'!$N$23,IF(B78=11,'Datos de entrada (Sistema)'!$N$24,”Error”)))))))))))</f>
        <v>1.1000000000000001</v>
      </c>
      <c r="E78" s="12">
        <f>IF('Datos de entrada (Sistema)'!$I$16="Si",1,IF('Datos de entrada (Sistema)'!$I$16="No",0))</f>
        <v>1</v>
      </c>
      <c r="F78" s="12">
        <f>IF('Datos de entrada (Sistema)'!$I$12="Trifásico",3,IF('Datos de entrada (Sistema)'!$I$12="Monofásico trifilar",2,IF('Datos de entrada (Sistema)'!$I$12="Monofásico bifilar",1)))</f>
        <v>3</v>
      </c>
      <c r="G78"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78" s="9">
        <f>IF(F78=3,'Datos de entrada (Sistema)'!$I$17*3*((Costos!G78/'Datos de entrada (Sistema)'!$I$17)^2)*'Datos de entrada (Conductor)'!L9*Costos!D78*Costos!$B$4,IF(F78=2,'Datos de entrada (Sistema)'!$I$17*2*((Costos!G78/'Datos de entrada (Sistema)'!$I$17)^2)*'Datos de entrada (Conductor)'!L9*Costos!D78*Costos!$B$4,IF(F78=1,'Datos de entrada (Sistema)'!$I$17*((Costos!G78/'Datos de entrada (Sistema)'!$I$17)^2)*'Datos de entrada (Conductor)'!L9*Costos!D78*Costos!$B$4,"error")))</f>
        <v>0</v>
      </c>
      <c r="I78" s="9">
        <f>'Datos de entrada (Sistema)'!$O$17*'Datos de entrada (Sistema)'!$P$17*'Datos de entrada (Sistema)'!$I$15*1000</f>
        <v>1144800</v>
      </c>
      <c r="J78" s="123">
        <f t="shared" si="1"/>
        <v>0</v>
      </c>
      <c r="K7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78" s="13">
        <f>IF(K78&gt;J78,(1+E78*0.04)*'Datos de entrada (Conductor)'!K9*D78,0)</f>
        <v>0</v>
      </c>
      <c r="M78" s="13">
        <f>IF(K78&gt;J78,G78^2*'Datos de entrada (Conductor)'!L9*D78*$B$5,0)</f>
        <v>0</v>
      </c>
    </row>
    <row r="79" spans="2:13" x14ac:dyDescent="0.25">
      <c r="B79" s="2">
        <v>4</v>
      </c>
      <c r="C79" s="2">
        <f>'Datos de entrada (Conductor)'!J10</f>
        <v>0</v>
      </c>
      <c r="D79" s="12">
        <f>IF(B79=1,'Datos de entrada (Sistema)'!$N$14,IF(B79=2,'Datos de entrada (Sistema)'!$N$15,IF(B79=3,'Datos de entrada (Sistema)'!$N$16,IF(B79=4,'Datos de entrada (Sistema)'!$N$17,IF(B79=5,'Datos de entrada (Sistema)'!$N$18,IF(B79=6,'Datos de entrada (Sistema)'!$N$19,IF(B79=7,'Datos de entrada (Sistema)'!$N$20,IF(B79=8,'Datos de entrada (Sistema)'!$N$21, IF(B79=9,'Datos de entrada (Sistema)'!$N$22,IF(B79=10,'Datos de entrada (Sistema)'!$N$23,IF(B79=11,'Datos de entrada (Sistema)'!$N$24,”Error”)))))))))))</f>
        <v>1.1000000000000001</v>
      </c>
      <c r="E79" s="12">
        <f>IF('Datos de entrada (Sistema)'!$I$16="Si",1,IF('Datos de entrada (Sistema)'!$I$16="No",0))</f>
        <v>1</v>
      </c>
      <c r="F79" s="12">
        <f>IF('Datos de entrada (Sistema)'!$I$12="Trifásico",3,IF('Datos de entrada (Sistema)'!$I$12="Monofásico trifilar",2,IF('Datos de entrada (Sistema)'!$I$12="Monofásico bifilar",1)))</f>
        <v>3</v>
      </c>
      <c r="G79"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79" s="9">
        <f>IF(F79=3,'Datos de entrada (Sistema)'!$I$17*3*((Costos!G79/'Datos de entrada (Sistema)'!$I$17)^2)*'Datos de entrada (Conductor)'!L10*Costos!D79*Costos!$B$4,IF(F79=2,'Datos de entrada (Sistema)'!$I$17*2*((Costos!G79/'Datos de entrada (Sistema)'!$I$17)^2)*'Datos de entrada (Conductor)'!L10*Costos!D79*Costos!$B$4,IF(F79=1,'Datos de entrada (Sistema)'!$I$17*((Costos!G79/'Datos de entrada (Sistema)'!$I$17)^2)*'Datos de entrada (Conductor)'!L10*Costos!D79*Costos!$B$4,"error")))</f>
        <v>0</v>
      </c>
      <c r="I79" s="9">
        <f>'Datos de entrada (Sistema)'!$O$17*'Datos de entrada (Sistema)'!$P$17*'Datos de entrada (Sistema)'!$I$15*1000</f>
        <v>1144800</v>
      </c>
      <c r="J79" s="123">
        <f t="shared" si="1"/>
        <v>0</v>
      </c>
      <c r="K7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79" s="13">
        <f>IF(K79&gt;J79,(1+E79*0.04)*'Datos de entrada (Conductor)'!K10*D79,0)</f>
        <v>0</v>
      </c>
      <c r="M79" s="13">
        <f>IF(K79&gt;J79,G79^2*'Datos de entrada (Conductor)'!L10*D79*$B$5,0)</f>
        <v>0</v>
      </c>
    </row>
    <row r="80" spans="2:13" x14ac:dyDescent="0.25">
      <c r="B80" s="2">
        <v>4</v>
      </c>
      <c r="C80" s="2">
        <f>'Datos de entrada (Conductor)'!J11</f>
        <v>0</v>
      </c>
      <c r="D80" s="12">
        <f>IF(B80=1,'Datos de entrada (Sistema)'!$N$14,IF(B80=2,'Datos de entrada (Sistema)'!$N$15,IF(B80=3,'Datos de entrada (Sistema)'!$N$16,IF(B80=4,'Datos de entrada (Sistema)'!$N$17,IF(B80=5,'Datos de entrada (Sistema)'!$N$18,IF(B80=6,'Datos de entrada (Sistema)'!$N$19,IF(B80=7,'Datos de entrada (Sistema)'!$N$20,IF(B80=8,'Datos de entrada (Sistema)'!$N$21, IF(B80=9,'Datos de entrada (Sistema)'!$N$22,IF(B80=10,'Datos de entrada (Sistema)'!$N$23,IF(B80=11,'Datos de entrada (Sistema)'!$N$24,”Error”)))))))))))</f>
        <v>1.1000000000000001</v>
      </c>
      <c r="E80" s="12">
        <f>IF('Datos de entrada (Sistema)'!$I$16="Si",1,IF('Datos de entrada (Sistema)'!$I$16="No",0))</f>
        <v>1</v>
      </c>
      <c r="F80" s="12">
        <f>IF('Datos de entrada (Sistema)'!$I$12="Trifásico",3,IF('Datos de entrada (Sistema)'!$I$12="Monofásico trifilar",2,IF('Datos de entrada (Sistema)'!$I$12="Monofásico bifilar",1)))</f>
        <v>3</v>
      </c>
      <c r="G80"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80" s="9">
        <f>IF(F80=3,'Datos de entrada (Sistema)'!$I$17*3*((Costos!G80/'Datos de entrada (Sistema)'!$I$17)^2)*'Datos de entrada (Conductor)'!L11*Costos!D80*Costos!$B$4,IF(F80=2,'Datos de entrada (Sistema)'!$I$17*2*((Costos!G80/'Datos de entrada (Sistema)'!$I$17)^2)*'Datos de entrada (Conductor)'!L11*Costos!D80*Costos!$B$4,IF(F80=1,'Datos de entrada (Sistema)'!$I$17*((Costos!G80/'Datos de entrada (Sistema)'!$I$17)^2)*'Datos de entrada (Conductor)'!L11*Costos!D80*Costos!$B$4,"error")))</f>
        <v>0</v>
      </c>
      <c r="I80" s="9">
        <f>'Datos de entrada (Sistema)'!$O$17*'Datos de entrada (Sistema)'!$P$17*'Datos de entrada (Sistema)'!$I$15*1000</f>
        <v>1144800</v>
      </c>
      <c r="J80" s="123">
        <f t="shared" si="1"/>
        <v>0</v>
      </c>
      <c r="K8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80" s="13">
        <f>IF(K80&gt;J80,(1+E80*0.04)*'Datos de entrada (Conductor)'!K11*D80,0)</f>
        <v>0</v>
      </c>
      <c r="M80" s="13">
        <f>IF(K80&gt;J80,G80^2*'Datos de entrada (Conductor)'!L11*D80*$B$5,0)</f>
        <v>0</v>
      </c>
    </row>
    <row r="81" spans="2:13" x14ac:dyDescent="0.25">
      <c r="B81" s="2">
        <v>4</v>
      </c>
      <c r="C81" s="2">
        <f>'Datos de entrada (Conductor)'!J12</f>
        <v>0</v>
      </c>
      <c r="D81" s="12">
        <f>IF(B81=1,'Datos de entrada (Sistema)'!$N$14,IF(B81=2,'Datos de entrada (Sistema)'!$N$15,IF(B81=3,'Datos de entrada (Sistema)'!$N$16,IF(B81=4,'Datos de entrada (Sistema)'!$N$17,IF(B81=5,'Datos de entrada (Sistema)'!$N$18,IF(B81=6,'Datos de entrada (Sistema)'!$N$19,IF(B81=7,'Datos de entrada (Sistema)'!$N$20,IF(B81=8,'Datos de entrada (Sistema)'!$N$21, IF(B81=9,'Datos de entrada (Sistema)'!$N$22,IF(B81=10,'Datos de entrada (Sistema)'!$N$23,IF(B81=11,'Datos de entrada (Sistema)'!$N$24,”Error”)))))))))))</f>
        <v>1.1000000000000001</v>
      </c>
      <c r="E81" s="12">
        <f>IF('Datos de entrada (Sistema)'!$I$16="Si",1,IF('Datos de entrada (Sistema)'!$I$16="No",0))</f>
        <v>1</v>
      </c>
      <c r="F81" s="12">
        <f>IF('Datos de entrada (Sistema)'!$I$12="Trifásico",3,IF('Datos de entrada (Sistema)'!$I$12="Monofásico trifilar",2,IF('Datos de entrada (Sistema)'!$I$12="Monofásico bifilar",1)))</f>
        <v>3</v>
      </c>
      <c r="G81"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81" s="9">
        <f>IF(F81=3,'Datos de entrada (Sistema)'!$I$17*3*((Costos!G81/'Datos de entrada (Sistema)'!$I$17)^2)*'Datos de entrada (Conductor)'!L12*Costos!D81*Costos!$B$4,IF(F81=2,'Datos de entrada (Sistema)'!$I$17*2*((Costos!G81/'Datos de entrada (Sistema)'!$I$17)^2)*'Datos de entrada (Conductor)'!L12*Costos!D81*Costos!$B$4,IF(F81=1,'Datos de entrada (Sistema)'!$I$17*((Costos!G81/'Datos de entrada (Sistema)'!$I$17)^2)*'Datos de entrada (Conductor)'!L12*Costos!D81*Costos!$B$4,"error")))</f>
        <v>0</v>
      </c>
      <c r="I81" s="9">
        <f>'Datos de entrada (Sistema)'!$O$17*'Datos de entrada (Sistema)'!$P$17*'Datos de entrada (Sistema)'!$I$15*1000</f>
        <v>1144800</v>
      </c>
      <c r="J81" s="123">
        <f t="shared" si="1"/>
        <v>0</v>
      </c>
      <c r="K8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81" s="13">
        <f>IF(K81&gt;J81,(1+E81*0.04)*'Datos de entrada (Conductor)'!K12*D81,0)</f>
        <v>0</v>
      </c>
      <c r="M81" s="13">
        <f>IF(K81&gt;J81,G81^2*'Datos de entrada (Conductor)'!L12*D81*$B$5,0)</f>
        <v>0</v>
      </c>
    </row>
    <row r="82" spans="2:13" x14ac:dyDescent="0.25">
      <c r="B82" s="2">
        <v>4</v>
      </c>
      <c r="C82" s="2">
        <f>'Datos de entrada (Conductor)'!J13</f>
        <v>0</v>
      </c>
      <c r="D82" s="12">
        <f>IF(B82=1,'Datos de entrada (Sistema)'!$N$14,IF(B82=2,'Datos de entrada (Sistema)'!$N$15,IF(B82=3,'Datos de entrada (Sistema)'!$N$16,IF(B82=4,'Datos de entrada (Sistema)'!$N$17,IF(B82=5,'Datos de entrada (Sistema)'!$N$18,IF(B82=6,'Datos de entrada (Sistema)'!$N$19,IF(B82=7,'Datos de entrada (Sistema)'!$N$20,IF(B82=8,'Datos de entrada (Sistema)'!$N$21, IF(B82=9,'Datos de entrada (Sistema)'!$N$22,IF(B82=10,'Datos de entrada (Sistema)'!$N$23,IF(B82=11,'Datos de entrada (Sistema)'!$N$24,”Error”)))))))))))</f>
        <v>1.1000000000000001</v>
      </c>
      <c r="E82" s="12">
        <f>IF('Datos de entrada (Sistema)'!$I$16="Si",1,IF('Datos de entrada (Sistema)'!$I$16="No",0))</f>
        <v>1</v>
      </c>
      <c r="F82" s="12">
        <f>IF('Datos de entrada (Sistema)'!$I$12="Trifásico",3,IF('Datos de entrada (Sistema)'!$I$12="Monofásico trifilar",2,IF('Datos de entrada (Sistema)'!$I$12="Monofásico bifilar",1)))</f>
        <v>3</v>
      </c>
      <c r="G82"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82" s="9">
        <f>IF(F82=3,'Datos de entrada (Sistema)'!$I$17*3*((Costos!G82/'Datos de entrada (Sistema)'!$I$17)^2)*'Datos de entrada (Conductor)'!L13*Costos!D82*Costos!$B$4,IF(F82=2,'Datos de entrada (Sistema)'!$I$17*2*((Costos!G82/'Datos de entrada (Sistema)'!$I$17)^2)*'Datos de entrada (Conductor)'!L13*Costos!D82*Costos!$B$4,IF(F82=1,'Datos de entrada (Sistema)'!$I$17*((Costos!G82/'Datos de entrada (Sistema)'!$I$17)^2)*'Datos de entrada (Conductor)'!L13*Costos!D82*Costos!$B$4,"error")))</f>
        <v>0</v>
      </c>
      <c r="I82" s="9">
        <f>'Datos de entrada (Sistema)'!$O$17*'Datos de entrada (Sistema)'!$P$17*'Datos de entrada (Sistema)'!$I$15*1000</f>
        <v>1144800</v>
      </c>
      <c r="J82" s="123">
        <f t="shared" si="1"/>
        <v>0</v>
      </c>
      <c r="K8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82" s="13">
        <f>IF(K82&gt;J82,(1+E82*0.04)*'Datos de entrada (Conductor)'!K13*D82,0)</f>
        <v>0</v>
      </c>
      <c r="M82" s="13">
        <f>IF(K82&gt;J82,G82^2*'Datos de entrada (Conductor)'!L13*D82*$B$5,0)</f>
        <v>0</v>
      </c>
    </row>
    <row r="83" spans="2:13" x14ac:dyDescent="0.25">
      <c r="B83" s="2">
        <v>4</v>
      </c>
      <c r="C83" s="2">
        <f>'Datos de entrada (Conductor)'!J14</f>
        <v>8</v>
      </c>
      <c r="D83" s="12">
        <f>IF(B83=1,'Datos de entrada (Sistema)'!$N$14,IF(B83=2,'Datos de entrada (Sistema)'!$N$15,IF(B83=3,'Datos de entrada (Sistema)'!$N$16,IF(B83=4,'Datos de entrada (Sistema)'!$N$17,IF(B83=5,'Datos de entrada (Sistema)'!$N$18,IF(B83=6,'Datos de entrada (Sistema)'!$N$19,IF(B83=7,'Datos de entrada (Sistema)'!$N$20,IF(B83=8,'Datos de entrada (Sistema)'!$N$21, IF(B83=9,'Datos de entrada (Sistema)'!$N$22,IF(B83=10,'Datos de entrada (Sistema)'!$N$23,IF(B83=11,'Datos de entrada (Sistema)'!$N$24,”Error”)))))))))))</f>
        <v>1.1000000000000001</v>
      </c>
      <c r="E83" s="12">
        <f>IF('Datos de entrada (Sistema)'!$I$16="Si",1,IF('Datos de entrada (Sistema)'!$I$16="No",0))</f>
        <v>1</v>
      </c>
      <c r="F83" s="12">
        <f>IF('Datos de entrada (Sistema)'!$I$12="Trifásico",3,IF('Datos de entrada (Sistema)'!$I$12="Monofásico trifilar",2,IF('Datos de entrada (Sistema)'!$I$12="Monofásico bifilar",1)))</f>
        <v>3</v>
      </c>
      <c r="G83"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83" s="9">
        <f>IF(F83=3,'Datos de entrada (Sistema)'!$I$17*3*((Costos!G83/'Datos de entrada (Sistema)'!$I$17)^2)*'Datos de entrada (Conductor)'!L14*Costos!D83*Costos!$B$4,IF(F83=2,'Datos de entrada (Sistema)'!$I$17*2*((Costos!G83/'Datos de entrada (Sistema)'!$I$17)^2)*'Datos de entrada (Conductor)'!L14*Costos!D83*Costos!$B$4,IF(F83=1,'Datos de entrada (Sistema)'!$I$17*((Costos!G83/'Datos de entrada (Sistema)'!$I$17)^2)*'Datos de entrada (Conductor)'!L14*Costos!D83*Costos!$B$4,"error")))</f>
        <v>0</v>
      </c>
      <c r="I83" s="9">
        <f>'Datos de entrada (Sistema)'!$O$17*'Datos de entrada (Sistema)'!$P$17*'Datos de entrada (Sistema)'!$I$15*1000</f>
        <v>1144800</v>
      </c>
      <c r="J83" s="123">
        <f t="shared" si="1"/>
        <v>0</v>
      </c>
      <c r="K8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83" s="13">
        <f>IF(K83&gt;J83,(1+E83*0.04)*'Datos de entrada (Conductor)'!K14*D83,0)</f>
        <v>0</v>
      </c>
      <c r="M83" s="13">
        <f>IF(K83&gt;J83,G83^2*'Datos de entrada (Conductor)'!L14*D83*$B$5,0)</f>
        <v>0</v>
      </c>
    </row>
    <row r="84" spans="2:13" x14ac:dyDescent="0.25">
      <c r="B84" s="2">
        <v>4</v>
      </c>
      <c r="C84" s="2">
        <f>'Datos de entrada (Conductor)'!J15</f>
        <v>6</v>
      </c>
      <c r="D84" s="12">
        <f>IF(B84=1,'Datos de entrada (Sistema)'!$N$14,IF(B84=2,'Datos de entrada (Sistema)'!$N$15,IF(B84=3,'Datos de entrada (Sistema)'!$N$16,IF(B84=4,'Datos de entrada (Sistema)'!$N$17,IF(B84=5,'Datos de entrada (Sistema)'!$N$18,IF(B84=6,'Datos de entrada (Sistema)'!$N$19,IF(B84=7,'Datos de entrada (Sistema)'!$N$20,IF(B84=8,'Datos de entrada (Sistema)'!$N$21, IF(B84=9,'Datos de entrada (Sistema)'!$N$22,IF(B84=10,'Datos de entrada (Sistema)'!$N$23,IF(B84=11,'Datos de entrada (Sistema)'!$N$24,”Error”)))))))))))</f>
        <v>1.1000000000000001</v>
      </c>
      <c r="E84" s="12">
        <f>IF('Datos de entrada (Sistema)'!$I$16="Si",1,IF('Datos de entrada (Sistema)'!$I$16="No",0))</f>
        <v>1</v>
      </c>
      <c r="F84" s="12">
        <f>IF('Datos de entrada (Sistema)'!$I$12="Trifásico",3,IF('Datos de entrada (Sistema)'!$I$12="Monofásico trifilar",2,IF('Datos de entrada (Sistema)'!$I$12="Monofásico bifilar",1)))</f>
        <v>3</v>
      </c>
      <c r="G84"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84" s="9">
        <f>IF(F84=3,'Datos de entrada (Sistema)'!$I$17*3*((Costos!G84/'Datos de entrada (Sistema)'!$I$17)^2)*'Datos de entrada (Conductor)'!L15*Costos!D84*Costos!$B$4,IF(F84=2,'Datos de entrada (Sistema)'!$I$17*2*((Costos!G84/'Datos de entrada (Sistema)'!$I$17)^2)*'Datos de entrada (Conductor)'!L15*Costos!D84*Costos!$B$4,IF(F84=1,'Datos de entrada (Sistema)'!$I$17*((Costos!G84/'Datos de entrada (Sistema)'!$I$17)^2)*'Datos de entrada (Conductor)'!L15*Costos!D84*Costos!$B$4,"error")))</f>
        <v>0</v>
      </c>
      <c r="I84" s="9">
        <f>'Datos de entrada (Sistema)'!$O$17*'Datos de entrada (Sistema)'!$P$17*'Datos de entrada (Sistema)'!$I$15*1000</f>
        <v>1144800</v>
      </c>
      <c r="J84" s="123">
        <f t="shared" si="1"/>
        <v>0</v>
      </c>
      <c r="K8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84" s="13">
        <f>IF(K84&gt;J84,(1+E84*0.04)*'Datos de entrada (Conductor)'!K15*D84,0)</f>
        <v>0</v>
      </c>
      <c r="M84" s="13">
        <f>IF(K84&gt;J84,G84^2*'Datos de entrada (Conductor)'!L15*D84*$B$5,0)</f>
        <v>0</v>
      </c>
    </row>
    <row r="85" spans="2:13" x14ac:dyDescent="0.25">
      <c r="B85" s="2">
        <v>4</v>
      </c>
      <c r="C85" s="2">
        <f>'Datos de entrada (Conductor)'!J16</f>
        <v>4</v>
      </c>
      <c r="D85" s="12">
        <f>IF(B85=1,'Datos de entrada (Sistema)'!$N$14,IF(B85=2,'Datos de entrada (Sistema)'!$N$15,IF(B85=3,'Datos de entrada (Sistema)'!$N$16,IF(B85=4,'Datos de entrada (Sistema)'!$N$17,IF(B85=5,'Datos de entrada (Sistema)'!$N$18,IF(B85=6,'Datos de entrada (Sistema)'!$N$19,IF(B85=7,'Datos de entrada (Sistema)'!$N$20,IF(B85=8,'Datos de entrada (Sistema)'!$N$21, IF(B85=9,'Datos de entrada (Sistema)'!$N$22,IF(B85=10,'Datos de entrada (Sistema)'!$N$23,IF(B85=11,'Datos de entrada (Sistema)'!$N$24,”Error”)))))))))))</f>
        <v>1.1000000000000001</v>
      </c>
      <c r="E85" s="12">
        <f>IF('Datos de entrada (Sistema)'!$I$16="Si",1,IF('Datos de entrada (Sistema)'!$I$16="No",0))</f>
        <v>1</v>
      </c>
      <c r="F85" s="12">
        <f>IF('Datos de entrada (Sistema)'!$I$12="Trifásico",3,IF('Datos de entrada (Sistema)'!$I$12="Monofásico trifilar",2,IF('Datos de entrada (Sistema)'!$I$12="Monofásico bifilar",1)))</f>
        <v>3</v>
      </c>
      <c r="G85"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85" s="9">
        <f>IF(F85=3,'Datos de entrada (Sistema)'!$I$17*3*((Costos!G85/'Datos de entrada (Sistema)'!$I$17)^2)*'Datos de entrada (Conductor)'!L16*Costos!D85*Costos!$B$4,IF(F85=2,'Datos de entrada (Sistema)'!$I$17*2*((Costos!G85/'Datos de entrada (Sistema)'!$I$17)^2)*'Datos de entrada (Conductor)'!L16*Costos!D85*Costos!$B$4,IF(F85=1,'Datos de entrada (Sistema)'!$I$17*((Costos!G85/'Datos de entrada (Sistema)'!$I$17)^2)*'Datos de entrada (Conductor)'!L16*Costos!D85*Costos!$B$4,"error")))</f>
        <v>19158.750716441304</v>
      </c>
      <c r="I85" s="9">
        <f>'Datos de entrada (Sistema)'!$O$17*'Datos de entrada (Sistema)'!$P$17*'Datos de entrada (Sistema)'!$I$15*1000</f>
        <v>1144800</v>
      </c>
      <c r="J85" s="123">
        <f t="shared" si="1"/>
        <v>1.673545660066501E-2</v>
      </c>
      <c r="K8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85" s="13">
        <f>IF(K85&gt;J85,(1+E85*0.04)*'Datos de entrada (Conductor)'!K16*D85,0)</f>
        <v>0</v>
      </c>
      <c r="M85" s="13">
        <f>IF(K85&gt;J85,G85^2*'Datos de entrada (Conductor)'!L16*D85*$B$5,0)</f>
        <v>0</v>
      </c>
    </row>
    <row r="86" spans="2:13" x14ac:dyDescent="0.25">
      <c r="B86" s="2">
        <v>4</v>
      </c>
      <c r="C86" s="2">
        <f>'Datos de entrada (Conductor)'!J17</f>
        <v>2</v>
      </c>
      <c r="D86" s="12">
        <f>IF(B86=1,'Datos de entrada (Sistema)'!$N$14,IF(B86=2,'Datos de entrada (Sistema)'!$N$15,IF(B86=3,'Datos de entrada (Sistema)'!$N$16,IF(B86=4,'Datos de entrada (Sistema)'!$N$17,IF(B86=5,'Datos de entrada (Sistema)'!$N$18,IF(B86=6,'Datos de entrada (Sistema)'!$N$19,IF(B86=7,'Datos de entrada (Sistema)'!$N$20,IF(B86=8,'Datos de entrada (Sistema)'!$N$21, IF(B86=9,'Datos de entrada (Sistema)'!$N$22,IF(B86=10,'Datos de entrada (Sistema)'!$N$23,IF(B86=11,'Datos de entrada (Sistema)'!$N$24,”Error”)))))))))))</f>
        <v>1.1000000000000001</v>
      </c>
      <c r="E86" s="12">
        <f>IF('Datos de entrada (Sistema)'!$I$16="Si",1,IF('Datos de entrada (Sistema)'!$I$16="No",0))</f>
        <v>1</v>
      </c>
      <c r="F86" s="12">
        <f>IF('Datos de entrada (Sistema)'!$I$12="Trifásico",3,IF('Datos de entrada (Sistema)'!$I$12="Monofásico trifilar",2,IF('Datos de entrada (Sistema)'!$I$12="Monofásico bifilar",1)))</f>
        <v>3</v>
      </c>
      <c r="G86"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86" s="9">
        <f>IF(F86=3,'Datos de entrada (Sistema)'!$I$17*3*((Costos!G86/'Datos de entrada (Sistema)'!$I$17)^2)*'Datos de entrada (Conductor)'!L17*Costos!D86*Costos!$B$4,IF(F86=2,'Datos de entrada (Sistema)'!$I$17*2*((Costos!G86/'Datos de entrada (Sistema)'!$I$17)^2)*'Datos de entrada (Conductor)'!L17*Costos!D86*Costos!$B$4,IF(F86=1,'Datos de entrada (Sistema)'!$I$17*((Costos!G86/'Datos de entrada (Sistema)'!$I$17)^2)*'Datos de entrada (Conductor)'!L17*Costos!D86*Costos!$B$4,"error")))</f>
        <v>12040.920733488379</v>
      </c>
      <c r="I86" s="9">
        <f>'Datos de entrada (Sistema)'!$O$17*'Datos de entrada (Sistema)'!$P$17*'Datos de entrada (Sistema)'!$I$15*1000</f>
        <v>1144800</v>
      </c>
      <c r="J86" s="123">
        <f t="shared" si="1"/>
        <v>1.0517925169015006E-2</v>
      </c>
      <c r="K8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86" s="13">
        <f>IF(K86&gt;J86,(1+E86*0.04)*'Datos de entrada (Conductor)'!K17*D86,0)</f>
        <v>46062016</v>
      </c>
      <c r="M86" s="13">
        <f>IF(K86&gt;J86,G86^2*'Datos de entrada (Conductor)'!L17*D86*$B$5,0)</f>
        <v>64961707.33844962</v>
      </c>
    </row>
    <row r="87" spans="2:13" x14ac:dyDescent="0.25">
      <c r="B87" s="2">
        <v>4</v>
      </c>
      <c r="C87" s="2">
        <f>'Datos de entrada (Conductor)'!J18</f>
        <v>1</v>
      </c>
      <c r="D87" s="12">
        <f>IF(B87=1,'Datos de entrada (Sistema)'!$N$14,IF(B87=2,'Datos de entrada (Sistema)'!$N$15,IF(B87=3,'Datos de entrada (Sistema)'!$N$16,IF(B87=4,'Datos de entrada (Sistema)'!$N$17,IF(B87=5,'Datos de entrada (Sistema)'!$N$18,IF(B87=6,'Datos de entrada (Sistema)'!$N$19,IF(B87=7,'Datos de entrada (Sistema)'!$N$20,IF(B87=8,'Datos de entrada (Sistema)'!$N$21, IF(B87=9,'Datos de entrada (Sistema)'!$N$22,IF(B87=10,'Datos de entrada (Sistema)'!$N$23,IF(B87=11,'Datos de entrada (Sistema)'!$N$24,”Error”)))))))))))</f>
        <v>1.1000000000000001</v>
      </c>
      <c r="E87" s="12">
        <f>IF('Datos de entrada (Sistema)'!$I$16="Si",1,IF('Datos de entrada (Sistema)'!$I$16="No",0))</f>
        <v>1</v>
      </c>
      <c r="F87" s="12">
        <f>IF('Datos de entrada (Sistema)'!$I$12="Trifásico",3,IF('Datos de entrada (Sistema)'!$I$12="Monofásico trifilar",2,IF('Datos de entrada (Sistema)'!$I$12="Monofásico bifilar",1)))</f>
        <v>3</v>
      </c>
      <c r="G87"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87" s="9">
        <f>IF(F87=3,'Datos de entrada (Sistema)'!$I$17*3*((Costos!G87/'Datos de entrada (Sistema)'!$I$17)^2)*'Datos de entrada (Conductor)'!L18*Costos!D87*Costos!$B$4,IF(F87=2,'Datos de entrada (Sistema)'!$I$17*2*((Costos!G87/'Datos de entrada (Sistema)'!$I$17)^2)*'Datos de entrada (Conductor)'!L18*Costos!D87*Costos!$B$4,IF(F87=1,'Datos de entrada (Sistema)'!$I$17*((Costos!G87/'Datos de entrada (Sistema)'!$I$17)^2)*'Datos de entrada (Conductor)'!L18*Costos!D87*Costos!$B$4,"error")))</f>
        <v>0</v>
      </c>
      <c r="I87" s="9">
        <f>'Datos de entrada (Sistema)'!$O$17*'Datos de entrada (Sistema)'!$P$17*'Datos de entrada (Sistema)'!$I$15*1000</f>
        <v>1144800</v>
      </c>
      <c r="J87" s="123">
        <f t="shared" si="1"/>
        <v>0</v>
      </c>
      <c r="K8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87" s="13">
        <f>IF(K87&gt;J87,(1+E87*0.04)*'Datos de entrada (Conductor)'!K18*D87,0)</f>
        <v>0</v>
      </c>
      <c r="M87" s="13">
        <f>IF(K87&gt;J87,G87^2*'Datos de entrada (Conductor)'!L18*D87*$B$5,0)</f>
        <v>0</v>
      </c>
    </row>
    <row r="88" spans="2:13" x14ac:dyDescent="0.25">
      <c r="B88" s="2">
        <v>4</v>
      </c>
      <c r="C88" s="2" t="str">
        <f>'Datos de entrada (Conductor)'!J19</f>
        <v>1/0</v>
      </c>
      <c r="D88" s="12">
        <f>IF(B88=1,'Datos de entrada (Sistema)'!$N$14,IF(B88=2,'Datos de entrada (Sistema)'!$N$15,IF(B88=3,'Datos de entrada (Sistema)'!$N$16,IF(B88=4,'Datos de entrada (Sistema)'!$N$17,IF(B88=5,'Datos de entrada (Sistema)'!$N$18,IF(B88=6,'Datos de entrada (Sistema)'!$N$19,IF(B88=7,'Datos de entrada (Sistema)'!$N$20,IF(B88=8,'Datos de entrada (Sistema)'!$N$21, IF(B88=9,'Datos de entrada (Sistema)'!$N$22,IF(B88=10,'Datos de entrada (Sistema)'!$N$23,IF(B88=11,'Datos de entrada (Sistema)'!$N$24,”Error”)))))))))))</f>
        <v>1.1000000000000001</v>
      </c>
      <c r="E88" s="12">
        <f>IF('Datos de entrada (Sistema)'!$I$16="Si",1,IF('Datos de entrada (Sistema)'!$I$16="No",0))</f>
        <v>1</v>
      </c>
      <c r="F88" s="12">
        <f>IF('Datos de entrada (Sistema)'!$I$12="Trifásico",3,IF('Datos de entrada (Sistema)'!$I$12="Monofásico trifilar",2,IF('Datos de entrada (Sistema)'!$I$12="Monofásico bifilar",1)))</f>
        <v>3</v>
      </c>
      <c r="G88"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88" s="9">
        <f>IF(F88=3,'Datos de entrada (Sistema)'!$I$17*3*((Costos!G88/'Datos de entrada (Sistema)'!$I$17)^2)*'Datos de entrada (Conductor)'!L19*Costos!D88*Costos!$B$4,IF(F88=2,'Datos de entrada (Sistema)'!$I$17*2*((Costos!G88/'Datos de entrada (Sistema)'!$I$17)^2)*'Datos de entrada (Conductor)'!L19*Costos!D88*Costos!$B$4,IF(F88=1,'Datos de entrada (Sistema)'!$I$17*((Costos!G88/'Datos de entrada (Sistema)'!$I$17)^2)*'Datos de entrada (Conductor)'!L19*Costos!D88*Costos!$B$4,"error")))</f>
        <v>7567.7560248589234</v>
      </c>
      <c r="I88" s="9">
        <f>'Datos de entrada (Sistema)'!$O$17*'Datos de entrada (Sistema)'!$P$17*'Datos de entrada (Sistema)'!$I$15*1000</f>
        <v>1144800</v>
      </c>
      <c r="J88" s="123">
        <f t="shared" si="1"/>
        <v>6.610548589150003E-3</v>
      </c>
      <c r="K8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88" s="13">
        <f>IF(K88&gt;J88,(1+E88*0.04)*'Datos de entrada (Conductor)'!K19*D88,0)</f>
        <v>69889248</v>
      </c>
      <c r="M88" s="13">
        <f>IF(K88&gt;J88,G88^2*'Datos de entrada (Conductor)'!L19*D88*$B$5,0)</f>
        <v>40828634.535263516</v>
      </c>
    </row>
    <row r="89" spans="2:13" x14ac:dyDescent="0.25">
      <c r="B89" s="2">
        <v>4</v>
      </c>
      <c r="C89" s="2" t="str">
        <f>'Datos de entrada (Conductor)'!J20</f>
        <v>2/0</v>
      </c>
      <c r="D89" s="12">
        <f>IF(B89=1,'Datos de entrada (Sistema)'!$N$14,IF(B89=2,'Datos de entrada (Sistema)'!$N$15,IF(B89=3,'Datos de entrada (Sistema)'!$N$16,IF(B89=4,'Datos de entrada (Sistema)'!$N$17,IF(B89=5,'Datos de entrada (Sistema)'!$N$18,IF(B89=6,'Datos de entrada (Sistema)'!$N$19,IF(B89=7,'Datos de entrada (Sistema)'!$N$20,IF(B89=8,'Datos de entrada (Sistema)'!$N$21, IF(B89=9,'Datos de entrada (Sistema)'!$N$22,IF(B89=10,'Datos de entrada (Sistema)'!$N$23,IF(B89=11,'Datos de entrada (Sistema)'!$N$24,”Error”)))))))))))</f>
        <v>1.1000000000000001</v>
      </c>
      <c r="E89" s="12">
        <f>IF('Datos de entrada (Sistema)'!$I$16="Si",1,IF('Datos de entrada (Sistema)'!$I$16="No",0))</f>
        <v>1</v>
      </c>
      <c r="F89" s="12">
        <f>IF('Datos de entrada (Sistema)'!$I$12="Trifásico",3,IF('Datos de entrada (Sistema)'!$I$12="Monofásico trifilar",2,IF('Datos de entrada (Sistema)'!$I$12="Monofásico bifilar",1)))</f>
        <v>3</v>
      </c>
      <c r="G89"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89" s="9">
        <f>IF(F89=3,'Datos de entrada (Sistema)'!$I$17*3*((Costos!G89/'Datos de entrada (Sistema)'!$I$17)^2)*'Datos de entrada (Conductor)'!L20*Costos!D89*Costos!$B$4,IF(F89=2,'Datos de entrada (Sistema)'!$I$17*2*((Costos!G89/'Datos de entrada (Sistema)'!$I$17)^2)*'Datos de entrada (Conductor)'!L20*Costos!D89*Costos!$B$4,IF(F89=1,'Datos de entrada (Sistema)'!$I$17*((Costos!G89/'Datos de entrada (Sistema)'!$I$17)^2)*'Datos de entrada (Conductor)'!L20*Costos!D89*Costos!$B$4,"error")))</f>
        <v>6010.1120677803519</v>
      </c>
      <c r="I89" s="9">
        <f>'Datos de entrada (Sistema)'!$O$17*'Datos de entrada (Sistema)'!$P$17*'Datos de entrada (Sistema)'!$I$15*1000</f>
        <v>1144800</v>
      </c>
      <c r="J89" s="123">
        <f t="shared" si="1"/>
        <v>5.2499231898850036E-3</v>
      </c>
      <c r="K8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89" s="13">
        <f>IF(K89&gt;J89,(1+E89*0.04)*'Datos de entrada (Conductor)'!K20*D89,0)</f>
        <v>84127472</v>
      </c>
      <c r="M89" s="13">
        <f>IF(K89&gt;J89,G89^2*'Datos de entrada (Conductor)'!L20*D89*$B$5,0)</f>
        <v>32425023.788469095</v>
      </c>
    </row>
    <row r="90" spans="2:13" x14ac:dyDescent="0.25">
      <c r="B90" s="2">
        <v>4</v>
      </c>
      <c r="C90" s="2" t="str">
        <f>'Datos de entrada (Conductor)'!J21</f>
        <v>3/0</v>
      </c>
      <c r="D90" s="12">
        <f>IF(B90=1,'Datos de entrada (Sistema)'!$N$14,IF(B90=2,'Datos de entrada (Sistema)'!$N$15,IF(B90=3,'Datos de entrada (Sistema)'!$N$16,IF(B90=4,'Datos de entrada (Sistema)'!$N$17,IF(B90=5,'Datos de entrada (Sistema)'!$N$18,IF(B90=6,'Datos de entrada (Sistema)'!$N$19,IF(B90=7,'Datos de entrada (Sistema)'!$N$20,IF(B90=8,'Datos de entrada (Sistema)'!$N$21, IF(B90=9,'Datos de entrada (Sistema)'!$N$22,IF(B90=10,'Datos de entrada (Sistema)'!$N$23,IF(B90=11,'Datos de entrada (Sistema)'!$N$24,”Error”)))))))))))</f>
        <v>1.1000000000000001</v>
      </c>
      <c r="E90" s="12">
        <f>IF('Datos de entrada (Sistema)'!$I$16="Si",1,IF('Datos de entrada (Sistema)'!$I$16="No",0))</f>
        <v>1</v>
      </c>
      <c r="F90" s="12">
        <f>IF('Datos de entrada (Sistema)'!$I$12="Trifásico",3,IF('Datos de entrada (Sistema)'!$I$12="Monofásico trifilar",2,IF('Datos de entrada (Sistema)'!$I$12="Monofásico bifilar",1)))</f>
        <v>3</v>
      </c>
      <c r="G90"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90" s="9">
        <f>IF(F90=3,'Datos de entrada (Sistema)'!$I$17*3*((Costos!G90/'Datos de entrada (Sistema)'!$I$17)^2)*'Datos de entrada (Conductor)'!L21*Costos!D90*Costos!$B$4,IF(F90=2,'Datos de entrada (Sistema)'!$I$17*2*((Costos!G90/'Datos de entrada (Sistema)'!$I$17)^2)*'Datos de entrada (Conductor)'!L21*Costos!D90*Costos!$B$4,IF(F90=1,'Datos de entrada (Sistema)'!$I$17*((Costos!G90/'Datos de entrada (Sistema)'!$I$17)^2)*'Datos de entrada (Conductor)'!L21*Costos!D90*Costos!$B$4,"error")))</f>
        <v>4766.5164879521662</v>
      </c>
      <c r="I90" s="9">
        <f>'Datos de entrada (Sistema)'!$O$17*'Datos de entrada (Sistema)'!$P$17*'Datos de entrada (Sistema)'!$I$15*1000</f>
        <v>1144800</v>
      </c>
      <c r="J90" s="123">
        <f t="shared" si="1"/>
        <v>4.1636237665550017E-3</v>
      </c>
      <c r="K9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90" s="13">
        <f>IF(K90&gt;J90,(1+E90*0.04)*'Datos de entrada (Conductor)'!K21*D90,0)</f>
        <v>100109152.00000001</v>
      </c>
      <c r="M90" s="13">
        <f>IF(K90&gt;J90,G90^2*'Datos de entrada (Conductor)'!L21*D90*$B$5,0)</f>
        <v>25715728.553304505</v>
      </c>
    </row>
    <row r="91" spans="2:13" x14ac:dyDescent="0.25">
      <c r="B91" s="2">
        <v>4</v>
      </c>
      <c r="C91" s="2" t="str">
        <f>'Datos de entrada (Conductor)'!J22</f>
        <v>4/0</v>
      </c>
      <c r="D91" s="12">
        <f>IF(B91=1,'Datos de entrada (Sistema)'!$N$14,IF(B91=2,'Datos de entrada (Sistema)'!$N$15,IF(B91=3,'Datos de entrada (Sistema)'!$N$16,IF(B91=4,'Datos de entrada (Sistema)'!$N$17,IF(B91=5,'Datos de entrada (Sistema)'!$N$18,IF(B91=6,'Datos de entrada (Sistema)'!$N$19,IF(B91=7,'Datos de entrada (Sistema)'!$N$20,IF(B91=8,'Datos de entrada (Sistema)'!$N$21, IF(B91=9,'Datos de entrada (Sistema)'!$N$22,IF(B91=10,'Datos de entrada (Sistema)'!$N$23,IF(B91=11,'Datos de entrada (Sistema)'!$N$24,”Error”)))))))))))</f>
        <v>1.1000000000000001</v>
      </c>
      <c r="E91" s="12">
        <f>IF('Datos de entrada (Sistema)'!$I$16="Si",1,IF('Datos de entrada (Sistema)'!$I$16="No",0))</f>
        <v>1</v>
      </c>
      <c r="F91" s="12">
        <f>IF('Datos de entrada (Sistema)'!$I$12="Trifásico",3,IF('Datos de entrada (Sistema)'!$I$12="Monofásico trifilar",2,IF('Datos de entrada (Sistema)'!$I$12="Monofásico bifilar",1)))</f>
        <v>3</v>
      </c>
      <c r="G91"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91" s="9">
        <f>IF(F91=3,'Datos de entrada (Sistema)'!$I$17*3*((Costos!G91/'Datos de entrada (Sistema)'!$I$17)^2)*'Datos de entrada (Conductor)'!L22*Costos!D91*Costos!$B$4,IF(F91=2,'Datos de entrada (Sistema)'!$I$17*2*((Costos!G91/'Datos de entrada (Sistema)'!$I$17)^2)*'Datos de entrada (Conductor)'!L22*Costos!D91*Costos!$B$4,IF(F91=1,'Datos de entrada (Sistema)'!$I$17*((Costos!G91/'Datos de entrada (Sistema)'!$I$17)^2)*'Datos de entrada (Conductor)'!L22*Costos!D91*Costos!$B$4,"error")))</f>
        <v>3778.4788999265897</v>
      </c>
      <c r="I91" s="9">
        <f>'Datos de entrada (Sistema)'!$O$17*'Datos de entrada (Sistema)'!$P$17*'Datos de entrada (Sistema)'!$I$15*1000</f>
        <v>1144800</v>
      </c>
      <c r="J91" s="123">
        <f t="shared" si="1"/>
        <v>3.3005580886850015E-3</v>
      </c>
      <c r="K9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91" s="13">
        <f>IF(K91&gt;J91,(1+E91*0.04)*'Datos de entrada (Conductor)'!K22*D91,0)</f>
        <v>117834288.00000001</v>
      </c>
      <c r="M91" s="13">
        <f>IF(K91&gt;J91,G91^2*'Datos de entrada (Conductor)'!L22*D91*$B$5,0)</f>
        <v>20385188.634194002</v>
      </c>
    </row>
    <row r="92" spans="2:13" x14ac:dyDescent="0.25">
      <c r="B92" s="2">
        <v>4</v>
      </c>
      <c r="C92" s="2">
        <f>'Datos de entrada (Conductor)'!J23</f>
        <v>250</v>
      </c>
      <c r="D92" s="12">
        <f>IF(B92=1,'Datos de entrada (Sistema)'!$N$14,IF(B92=2,'Datos de entrada (Sistema)'!$N$15,IF(B92=3,'Datos de entrada (Sistema)'!$N$16,IF(B92=4,'Datos de entrada (Sistema)'!$N$17,IF(B92=5,'Datos de entrada (Sistema)'!$N$18,IF(B92=6,'Datos de entrada (Sistema)'!$N$19,IF(B92=7,'Datos de entrada (Sistema)'!$N$20,IF(B92=8,'Datos de entrada (Sistema)'!$N$21, IF(B92=9,'Datos de entrada (Sistema)'!$N$22,IF(B92=10,'Datos de entrada (Sistema)'!$N$23,IF(B92=11,'Datos de entrada (Sistema)'!$N$24,”Error”)))))))))))</f>
        <v>1.1000000000000001</v>
      </c>
      <c r="E92" s="12">
        <f>IF('Datos de entrada (Sistema)'!$I$16="Si",1,IF('Datos de entrada (Sistema)'!$I$16="No",0))</f>
        <v>1</v>
      </c>
      <c r="F92" s="12">
        <f>IF('Datos de entrada (Sistema)'!$I$12="Trifásico",3,IF('Datos de entrada (Sistema)'!$I$12="Monofásico trifilar",2,IF('Datos de entrada (Sistema)'!$I$12="Monofásico bifilar",1)))</f>
        <v>3</v>
      </c>
      <c r="G92"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92" s="9">
        <f>IF(F92=3,'Datos de entrada (Sistema)'!$I$17*3*((Costos!G92/'Datos de entrada (Sistema)'!$I$17)^2)*'Datos de entrada (Conductor)'!L23*Costos!D92*Costos!$B$4,IF(F92=2,'Datos de entrada (Sistema)'!$I$17*2*((Costos!G92/'Datos de entrada (Sistema)'!$I$17)^2)*'Datos de entrada (Conductor)'!L23*Costos!D92*Costos!$B$4,IF(F92=1,'Datos de entrada (Sistema)'!$I$17*((Costos!G92/'Datos de entrada (Sistema)'!$I$17)^2)*'Datos de entrada (Conductor)'!L23*Costos!D92*Costos!$B$4,"error")))</f>
        <v>0</v>
      </c>
      <c r="I92" s="9">
        <f>'Datos de entrada (Sistema)'!$O$17*'Datos de entrada (Sistema)'!$P$17*'Datos de entrada (Sistema)'!$I$15*1000</f>
        <v>1144800</v>
      </c>
      <c r="J92" s="123">
        <f t="shared" si="1"/>
        <v>0</v>
      </c>
      <c r="K9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92" s="13">
        <f>IF(K92&gt;J92,(1+E92*0.04)*'Datos de entrada (Conductor)'!K23*D92,0)</f>
        <v>0</v>
      </c>
      <c r="M92" s="13">
        <f>IF(K92&gt;J92,G92^2*'Datos de entrada (Conductor)'!L23*D92*$B$5,0)</f>
        <v>0</v>
      </c>
    </row>
    <row r="93" spans="2:13" x14ac:dyDescent="0.25">
      <c r="B93" s="2">
        <v>4</v>
      </c>
      <c r="C93" s="2">
        <f>'Datos de entrada (Conductor)'!J24</f>
        <v>266</v>
      </c>
      <c r="D93" s="12">
        <f>IF(B93=1,'Datos de entrada (Sistema)'!$N$14,IF(B93=2,'Datos de entrada (Sistema)'!$N$15,IF(B93=3,'Datos de entrada (Sistema)'!$N$16,IF(B93=4,'Datos de entrada (Sistema)'!$N$17,IF(B93=5,'Datos de entrada (Sistema)'!$N$18,IF(B93=6,'Datos de entrada (Sistema)'!$N$19,IF(B93=7,'Datos de entrada (Sistema)'!$N$20,IF(B93=8,'Datos de entrada (Sistema)'!$N$21, IF(B93=9,'Datos de entrada (Sistema)'!$N$22,IF(B93=10,'Datos de entrada (Sistema)'!$N$23,IF(B93=11,'Datos de entrada (Sistema)'!$N$24,”Error”)))))))))))</f>
        <v>1.1000000000000001</v>
      </c>
      <c r="E93" s="12">
        <f>IF('Datos de entrada (Sistema)'!$I$16="Si",1,IF('Datos de entrada (Sistema)'!$I$16="No",0))</f>
        <v>1</v>
      </c>
      <c r="F93" s="12">
        <f>IF('Datos de entrada (Sistema)'!$I$12="Trifásico",3,IF('Datos de entrada (Sistema)'!$I$12="Monofásico trifilar",2,IF('Datos de entrada (Sistema)'!$I$12="Monofásico bifilar",1)))</f>
        <v>3</v>
      </c>
      <c r="G93"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93" s="9">
        <f>IF(F93=3,'Datos de entrada (Sistema)'!$I$17*3*((Costos!G93/'Datos de entrada (Sistema)'!$I$17)^2)*'Datos de entrada (Conductor)'!L24*Costos!D93*Costos!$B$4,IF(F93=2,'Datos de entrada (Sistema)'!$I$17*2*((Costos!G93/'Datos de entrada (Sistema)'!$I$17)^2)*'Datos de entrada (Conductor)'!L24*Costos!D93*Costos!$B$4,IF(F93=1,'Datos de entrada (Sistema)'!$I$17*((Costos!G93/'Datos de entrada (Sistema)'!$I$17)^2)*'Datos de entrada (Conductor)'!L24*Costos!D93*Costos!$B$4,"error")))</f>
        <v>3027.1024099435699</v>
      </c>
      <c r="I93" s="9">
        <f>'Datos de entrada (Sistema)'!$O$17*'Datos de entrada (Sistema)'!$P$17*'Datos de entrada (Sistema)'!$I$15*1000</f>
        <v>1144800</v>
      </c>
      <c r="J93" s="123">
        <f t="shared" si="1"/>
        <v>2.6442194356600017E-3</v>
      </c>
      <c r="K9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93" s="13">
        <f>IF(K93&gt;J93,(1+E93*0.04)*'Datos de entrada (Conductor)'!K24*D93,0)</f>
        <v>140789792</v>
      </c>
      <c r="M93" s="13">
        <f>IF(K93&gt;J93,G93^2*'Datos de entrada (Conductor)'!L24*D93*$B$5,0)</f>
        <v>16331453.81410541</v>
      </c>
    </row>
    <row r="94" spans="2:13" x14ac:dyDescent="0.25">
      <c r="B94" s="2">
        <v>4</v>
      </c>
      <c r="C94" s="2">
        <f>'Datos de entrada (Conductor)'!J25</f>
        <v>336</v>
      </c>
      <c r="D94" s="12">
        <f>IF(B94=1,'Datos de entrada (Sistema)'!$N$14,IF(B94=2,'Datos de entrada (Sistema)'!$N$15,IF(B94=3,'Datos de entrada (Sistema)'!$N$16,IF(B94=4,'Datos de entrada (Sistema)'!$N$17,IF(B94=5,'Datos de entrada (Sistema)'!$N$18,IF(B94=6,'Datos de entrada (Sistema)'!$N$19,IF(B94=7,'Datos de entrada (Sistema)'!$N$20,IF(B94=8,'Datos de entrada (Sistema)'!$N$21, IF(B94=9,'Datos de entrada (Sistema)'!$N$22,IF(B94=10,'Datos de entrada (Sistema)'!$N$23,IF(B94=11,'Datos de entrada (Sistema)'!$N$24,”Error”)))))))))))</f>
        <v>1.1000000000000001</v>
      </c>
      <c r="E94" s="12">
        <f>IF('Datos de entrada (Sistema)'!$I$16="Si",1,IF('Datos de entrada (Sistema)'!$I$16="No",0))</f>
        <v>1</v>
      </c>
      <c r="F94" s="12">
        <f>IF('Datos de entrada (Sistema)'!$I$12="Trifásico",3,IF('Datos de entrada (Sistema)'!$I$12="Monofásico trifilar",2,IF('Datos de entrada (Sistema)'!$I$12="Monofásico bifilar",1)))</f>
        <v>3</v>
      </c>
      <c r="G94"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94" s="9">
        <f>IF(F94=3,'Datos de entrada (Sistema)'!$I$17*3*((Costos!G94/'Datos de entrada (Sistema)'!$I$17)^2)*'Datos de entrada (Conductor)'!L25*Costos!D94*Costos!$B$4,IF(F94=2,'Datos de entrada (Sistema)'!$I$17*2*((Costos!G94/'Datos de entrada (Sistema)'!$I$17)^2)*'Datos de entrada (Conductor)'!L25*Costos!D94*Costos!$B$4,IF(F94=1,'Datos de entrada (Sistema)'!$I$17*((Costos!G94/'Datos de entrada (Sistema)'!$I$17)^2)*'Datos de entrada (Conductor)'!L25*Costos!D94*Costos!$B$4,"error")))</f>
        <v>2403.5049158618531</v>
      </c>
      <c r="I94" s="9">
        <f>'Datos de entrada (Sistema)'!$O$17*'Datos de entrada (Sistema)'!$P$17*'Datos de entrada (Sistema)'!$I$15*1000</f>
        <v>1144800</v>
      </c>
      <c r="J94" s="123">
        <f t="shared" si="1"/>
        <v>2.0994976553650011E-3</v>
      </c>
      <c r="K9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94" s="13">
        <f>IF(K94&gt;J94,(1+E94*0.04)*'Datos de entrada (Conductor)'!K25*D94,0)</f>
        <v>163454720</v>
      </c>
      <c r="M94" s="13">
        <f>IF(K94&gt;J94,G94^2*'Datos de entrada (Conductor)'!L25*D94*$B$5,0)</f>
        <v>12967096.652043864</v>
      </c>
    </row>
    <row r="95" spans="2:13" x14ac:dyDescent="0.25">
      <c r="B95" s="2">
        <v>4</v>
      </c>
      <c r="C95" s="2">
        <f>'Datos de entrada (Conductor)'!J26</f>
        <v>350</v>
      </c>
      <c r="D95" s="12">
        <f>IF(B95=1,'Datos de entrada (Sistema)'!$N$14,IF(B95=2,'Datos de entrada (Sistema)'!$N$15,IF(B95=3,'Datos de entrada (Sistema)'!$N$16,IF(B95=4,'Datos de entrada (Sistema)'!$N$17,IF(B95=5,'Datos de entrada (Sistema)'!$N$18,IF(B95=6,'Datos de entrada (Sistema)'!$N$19,IF(B95=7,'Datos de entrada (Sistema)'!$N$20,IF(B95=8,'Datos de entrada (Sistema)'!$N$21, IF(B95=9,'Datos de entrada (Sistema)'!$N$22,IF(B95=10,'Datos de entrada (Sistema)'!$N$23,IF(B95=11,'Datos de entrada (Sistema)'!$N$24,”Error”)))))))))))</f>
        <v>1.1000000000000001</v>
      </c>
      <c r="E95" s="12">
        <f>IF('Datos de entrada (Sistema)'!$I$16="Si",1,IF('Datos de entrada (Sistema)'!$I$16="No",0))</f>
        <v>1</v>
      </c>
      <c r="F95" s="12">
        <f>IF('Datos de entrada (Sistema)'!$I$12="Trifásico",3,IF('Datos de entrada (Sistema)'!$I$12="Monofásico trifilar",2,IF('Datos de entrada (Sistema)'!$I$12="Monofásico bifilar",1)))</f>
        <v>3</v>
      </c>
      <c r="G95"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95" s="9">
        <f>IF(F95=3,'Datos de entrada (Sistema)'!$I$17*3*((Costos!G95/'Datos de entrada (Sistema)'!$I$17)^2)*'Datos de entrada (Conductor)'!L26*Costos!D95*Costos!$B$4,IF(F95=2,'Datos de entrada (Sistema)'!$I$17*2*((Costos!G95/'Datos de entrada (Sistema)'!$I$17)^2)*'Datos de entrada (Conductor)'!L26*Costos!D95*Costos!$B$4,IF(F95=1,'Datos de entrada (Sistema)'!$I$17*((Costos!G95/'Datos de entrada (Sistema)'!$I$17)^2)*'Datos de entrada (Conductor)'!L26*Costos!D95*Costos!$B$4,"error")))</f>
        <v>0</v>
      </c>
      <c r="I95" s="9">
        <f>'Datos de entrada (Sistema)'!$O$17*'Datos de entrada (Sistema)'!$P$17*'Datos de entrada (Sistema)'!$I$15*1000</f>
        <v>1144800</v>
      </c>
      <c r="J95" s="123">
        <f t="shared" si="1"/>
        <v>0</v>
      </c>
      <c r="K9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95" s="13">
        <f>IF(K95&gt;J95,(1+E95*0.04)*'Datos de entrada (Conductor)'!K26*D95,0)</f>
        <v>0</v>
      </c>
      <c r="M95" s="13">
        <f>IF(K95&gt;J95,G95^2*'Datos de entrada (Conductor)'!L26*D95*$B$5,0)</f>
        <v>0</v>
      </c>
    </row>
    <row r="96" spans="2:13" x14ac:dyDescent="0.25">
      <c r="B96" s="2">
        <v>4</v>
      </c>
      <c r="C96" s="2">
        <f>'Datos de entrada (Conductor)'!J27</f>
        <v>477</v>
      </c>
      <c r="D96" s="12">
        <f>IF(B96=1,'Datos de entrada (Sistema)'!$N$14,IF(B96=2,'Datos de entrada (Sistema)'!$N$15,IF(B96=3,'Datos de entrada (Sistema)'!$N$16,IF(B96=4,'Datos de entrada (Sistema)'!$N$17,IF(B96=5,'Datos de entrada (Sistema)'!$N$18,IF(B96=6,'Datos de entrada (Sistema)'!$N$19,IF(B96=7,'Datos de entrada (Sistema)'!$N$20,IF(B96=8,'Datos de entrada (Sistema)'!$N$21, IF(B96=9,'Datos de entrada (Sistema)'!$N$22,IF(B96=10,'Datos de entrada (Sistema)'!$N$23,IF(B96=11,'Datos de entrada (Sistema)'!$N$24,”Error”)))))))))))</f>
        <v>1.1000000000000001</v>
      </c>
      <c r="E96" s="12">
        <f>IF('Datos de entrada (Sistema)'!$I$16="Si",1,IF('Datos de entrada (Sistema)'!$I$16="No",0))</f>
        <v>1</v>
      </c>
      <c r="F96" s="12">
        <f>IF('Datos de entrada (Sistema)'!$I$12="Trifásico",3,IF('Datos de entrada (Sistema)'!$I$12="Monofásico trifilar",2,IF('Datos de entrada (Sistema)'!$I$12="Monofásico bifilar",1)))</f>
        <v>3</v>
      </c>
      <c r="G96"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96" s="9">
        <f>IF(F96=3,'Datos de entrada (Sistema)'!$I$17*3*((Costos!G96/'Datos de entrada (Sistema)'!$I$17)^2)*'Datos de entrada (Conductor)'!L27*Costos!D96*Costos!$B$4,IF(F96=2,'Datos de entrada (Sistema)'!$I$17*2*((Costos!G96/'Datos de entrada (Sistema)'!$I$17)^2)*'Datos de entrada (Conductor)'!L27*Costos!D96*Costos!$B$4,IF(F96=1,'Datos de entrada (Sistema)'!$I$17*((Costos!G96/'Datos de entrada (Sistema)'!$I$17)^2)*'Datos de entrada (Conductor)'!L27*Costos!D96*Costos!$B$4,"error")))</f>
        <v>1694.4214738179971</v>
      </c>
      <c r="I96" s="9">
        <f>'Datos de entrada (Sistema)'!$O$17*'Datos de entrada (Sistema)'!$P$17*'Datos de entrada (Sistema)'!$I$15*1000</f>
        <v>1144800</v>
      </c>
      <c r="J96" s="123">
        <f t="shared" si="1"/>
        <v>1.480102615145001E-3</v>
      </c>
      <c r="K9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96" s="13">
        <f>IF(K96&gt;J96,(1+E96*0.04)*'Datos de entrada (Conductor)'!K27*D96,0)</f>
        <v>203554208.00000003</v>
      </c>
      <c r="M96" s="13">
        <f>IF(K96&gt;J96,G96^2*'Datos de entrada (Conductor)'!L27*D96*$B$5,0)</f>
        <v>9141536.1272177435</v>
      </c>
    </row>
    <row r="97" spans="2:13" x14ac:dyDescent="0.25">
      <c r="B97" s="2">
        <v>4</v>
      </c>
      <c r="C97" s="2">
        <f>'Datos de entrada (Conductor)'!J28</f>
        <v>500</v>
      </c>
      <c r="D97" s="12">
        <f>IF(B97=1,'Datos de entrada (Sistema)'!$N$14,IF(B97=2,'Datos de entrada (Sistema)'!$N$15,IF(B97=3,'Datos de entrada (Sistema)'!$N$16,IF(B97=4,'Datos de entrada (Sistema)'!$N$17,IF(B97=5,'Datos de entrada (Sistema)'!$N$18,IF(B97=6,'Datos de entrada (Sistema)'!$N$19,IF(B97=7,'Datos de entrada (Sistema)'!$N$20,IF(B97=8,'Datos de entrada (Sistema)'!$N$21, IF(B97=9,'Datos de entrada (Sistema)'!$N$22,IF(B97=10,'Datos de entrada (Sistema)'!$N$23,IF(B97=11,'Datos de entrada (Sistema)'!$N$24,”Error”)))))))))))</f>
        <v>1.1000000000000001</v>
      </c>
      <c r="E97" s="12">
        <f>IF('Datos de entrada (Sistema)'!$I$16="Si",1,IF('Datos de entrada (Sistema)'!$I$16="No",0))</f>
        <v>1</v>
      </c>
      <c r="F97" s="12">
        <f>IF('Datos de entrada (Sistema)'!$I$12="Trifásico",3,IF('Datos de entrada (Sistema)'!$I$12="Monofásico trifilar",2,IF('Datos de entrada (Sistema)'!$I$12="Monofásico bifilar",1)))</f>
        <v>3</v>
      </c>
      <c r="G97"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97" s="9">
        <f>IF(F97=3,'Datos de entrada (Sistema)'!$I$17*3*((Costos!G97/'Datos de entrada (Sistema)'!$I$17)^2)*'Datos de entrada (Conductor)'!L28*Costos!D97*Costos!$B$4,IF(F97=2,'Datos de entrada (Sistema)'!$I$17*2*((Costos!G97/'Datos de entrada (Sistema)'!$I$17)^2)*'Datos de entrada (Conductor)'!L28*Costos!D97*Costos!$B$4,IF(F97=1,'Datos de entrada (Sistema)'!$I$17*((Costos!G97/'Datos de entrada (Sistema)'!$I$17)^2)*'Datos de entrada (Conductor)'!L28*Costos!D97*Costos!$B$4,"error")))</f>
        <v>0</v>
      </c>
      <c r="I97" s="9">
        <f>'Datos de entrada (Sistema)'!$O$17*'Datos de entrada (Sistema)'!$P$17*'Datos de entrada (Sistema)'!$I$15*1000</f>
        <v>1144800</v>
      </c>
      <c r="J97" s="123">
        <f t="shared" si="1"/>
        <v>0</v>
      </c>
      <c r="K9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97" s="13">
        <f>IF(K97&gt;J97,(1+E97*0.04)*'Datos de entrada (Conductor)'!K28*D97,0)</f>
        <v>0</v>
      </c>
      <c r="M97" s="13">
        <f>IF(K97&gt;J97,G97^2*'Datos de entrada (Conductor)'!L28*D97*$B$5,0)</f>
        <v>0</v>
      </c>
    </row>
    <row r="98" spans="2:13" x14ac:dyDescent="0.25">
      <c r="B98" s="2">
        <v>4</v>
      </c>
      <c r="C98" s="2">
        <f>'Datos de entrada (Conductor)'!J29</f>
        <v>795</v>
      </c>
      <c r="D98" s="12">
        <f>IF(B98=1,'Datos de entrada (Sistema)'!$N$14,IF(B98=2,'Datos de entrada (Sistema)'!$N$15,IF(B98=3,'Datos de entrada (Sistema)'!$N$16,IF(B98=4,'Datos de entrada (Sistema)'!$N$17,IF(B98=5,'Datos de entrada (Sistema)'!$N$18,IF(B98=6,'Datos de entrada (Sistema)'!$N$19,IF(B98=7,'Datos de entrada (Sistema)'!$N$20,IF(B98=8,'Datos de entrada (Sistema)'!$N$21, IF(B98=9,'Datos de entrada (Sistema)'!$N$22,IF(B98=10,'Datos de entrada (Sistema)'!$N$23,IF(B98=11,'Datos de entrada (Sistema)'!$N$24,”Error”)))))))))))</f>
        <v>1.1000000000000001</v>
      </c>
      <c r="E98" s="12">
        <f>IF('Datos de entrada (Sistema)'!$I$16="Si",1,IF('Datos de entrada (Sistema)'!$I$16="No",0))</f>
        <v>1</v>
      </c>
      <c r="F98" s="12">
        <f>IF('Datos de entrada (Sistema)'!$I$12="Trifásico",3,IF('Datos de entrada (Sistema)'!$I$12="Monofásico trifilar",2,IF('Datos de entrada (Sistema)'!$I$12="Monofásico bifilar",1)))</f>
        <v>3</v>
      </c>
      <c r="G98"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98" s="9">
        <f>IF(F98=3,'Datos de entrada (Sistema)'!$I$17*3*((Costos!G98/'Datos de entrada (Sistema)'!$I$17)^2)*'Datos de entrada (Conductor)'!L29*Costos!D98*Costos!$B$4,IF(F98=2,'Datos de entrada (Sistema)'!$I$17*2*((Costos!G98/'Datos de entrada (Sistema)'!$I$17)^2)*'Datos de entrada (Conductor)'!L29*Costos!D98*Costos!$B$4,IF(F98=1,'Datos de entrada (Sistema)'!$I$17*((Costos!G98/'Datos de entrada (Sistema)'!$I$17)^2)*'Datos de entrada (Conductor)'!L29*Costos!D98*Costos!$B$4,"error")))</f>
        <v>1015.9330026237486</v>
      </c>
      <c r="I98" s="9">
        <f>'Datos de entrada (Sistema)'!$O$17*'Datos de entrada (Sistema)'!$P$17*'Datos de entrada (Sistema)'!$I$15*1000</f>
        <v>1144800</v>
      </c>
      <c r="J98" s="123">
        <f t="shared" si="1"/>
        <v>8.8743274163500055E-4</v>
      </c>
      <c r="K9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98" s="13">
        <f>IF(K98&gt;J98,(1+E98*0.04)*'Datos de entrada (Conductor)'!K29*D98,0)</f>
        <v>276198208</v>
      </c>
      <c r="M98" s="13">
        <f>IF(K98&gt;J98,G98^2*'Datos de entrada (Conductor)'!L29*D98*$B$5,0)</f>
        <v>5481037.8585389443</v>
      </c>
    </row>
    <row r="99" spans="2:13" x14ac:dyDescent="0.25">
      <c r="B99" s="2">
        <v>4</v>
      </c>
      <c r="C99" s="2">
        <f>'Datos de entrada (Conductor)'!J30</f>
        <v>1000</v>
      </c>
      <c r="D99" s="12">
        <f>IF(B99=1,'Datos de entrada (Sistema)'!$N$14,IF(B99=2,'Datos de entrada (Sistema)'!$N$15,IF(B99=3,'Datos de entrada (Sistema)'!$N$16,IF(B99=4,'Datos de entrada (Sistema)'!$N$17,IF(B99=5,'Datos de entrada (Sistema)'!$N$18,IF(B99=6,'Datos de entrada (Sistema)'!$N$19,IF(B99=7,'Datos de entrada (Sistema)'!$N$20,IF(B99=8,'Datos de entrada (Sistema)'!$N$21, IF(B99=9,'Datos de entrada (Sistema)'!$N$22,IF(B99=10,'Datos de entrada (Sistema)'!$N$23,IF(B99=11,'Datos de entrada (Sistema)'!$N$24,”Error”)))))))))))</f>
        <v>1.1000000000000001</v>
      </c>
      <c r="E99" s="12">
        <f>IF('Datos de entrada (Sistema)'!$I$16="Si",1,IF('Datos de entrada (Sistema)'!$I$16="No",0))</f>
        <v>1</v>
      </c>
      <c r="F99" s="12">
        <f>IF('Datos de entrada (Sistema)'!$I$12="Trifásico",3,IF('Datos de entrada (Sistema)'!$I$12="Monofásico trifilar",2,IF('Datos de entrada (Sistema)'!$I$12="Monofásico bifilar",1)))</f>
        <v>3</v>
      </c>
      <c r="G99" s="23">
        <f>IF('Datos de entrada (Sistema)'!$I$12="Trifásico",('Datos de entrada (Sistema)'!$O$17)/(SQRT(3)*'Datos de entrada (Sistema)'!$I$13),IF('Datos de entrada (Sistema)'!$I$12="Monofásico trifilar",('Datos de entrada (Sistema)'!$O$17)/('Datos de entrada (Sistema)'!$I$13),IF('Datos de entrada (Sistema)'!$I$12="Monofásico bifilar",('Datos de entrada (Sistema)'!$O$17)/('Datos de entrada (Sistema)'!$I$13))))*(1+'Datos de entrada (Sistema)'!$Q$17)</f>
        <v>96.225044864937644</v>
      </c>
      <c r="H99" s="9">
        <f>IF(F99=3,'Datos de entrada (Sistema)'!$I$17*3*((Costos!G99/'Datos de entrada (Sistema)'!$I$17)^2)*'Datos de entrada (Conductor)'!L30*Costos!D99*Costos!$B$4,IF(F99=2,'Datos de entrada (Sistema)'!$I$17*2*((Costos!G99/'Datos de entrada (Sistema)'!$I$17)^2)*'Datos de entrada (Conductor)'!L30*Costos!D99*Costos!$B$4,IF(F99=1,'Datos de entrada (Sistema)'!$I$17*((Costos!G99/'Datos de entrada (Sistema)'!$I$17)^2)*'Datos de entrada (Conductor)'!L30*Costos!D99*Costos!$B$4,"error")))</f>
        <v>0</v>
      </c>
      <c r="I99" s="9">
        <f>'Datos de entrada (Sistema)'!$O$17*'Datos de entrada (Sistema)'!$P$17*'Datos de entrada (Sistema)'!$I$15*1000</f>
        <v>1144800</v>
      </c>
      <c r="J99" s="123">
        <f t="shared" si="1"/>
        <v>0</v>
      </c>
      <c r="K9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99" s="13">
        <f>IF(K99&gt;J99,(1+E99*0.04)*'Datos de entrada (Conductor)'!K30*D99,0)</f>
        <v>0</v>
      </c>
      <c r="M99" s="13">
        <f>IF(K99&gt;J99,G99^2*'Datos de entrada (Conductor)'!L30*D99*$B$5,0)</f>
        <v>0</v>
      </c>
    </row>
    <row r="100" spans="2:13" x14ac:dyDescent="0.25">
      <c r="B100" s="2">
        <v>5</v>
      </c>
      <c r="C100" s="2">
        <f>'Datos de entrada (Conductor)'!J8</f>
        <v>0</v>
      </c>
      <c r="D100" s="12">
        <f>IF(B100=1,'Datos de entrada (Sistema)'!$N$14,IF(B100=2,'Datos de entrada (Sistema)'!$N$15,IF(B100=3,'Datos de entrada (Sistema)'!$N$16,IF(B100=4,'Datos de entrada (Sistema)'!$N$17,IF(B100=5,'Datos de entrada (Sistema)'!$N$18,IF(B100=6,'Datos de entrada (Sistema)'!$N$19,IF(B100=7,'Datos de entrada (Sistema)'!$N$20,IF(B100=8,'Datos de entrada (Sistema)'!$N$21, IF(B100=9,'Datos de entrada (Sistema)'!$N$22,IF(B100=10,'Datos de entrada (Sistema)'!$N$23,IF(B100=11,'Datos de entrada (Sistema)'!$N$24,”Error”)))))))))))</f>
        <v>1.1000000000000001</v>
      </c>
      <c r="E100" s="12">
        <f>IF('Datos de entrada (Sistema)'!$I$16="Si",1,IF('Datos de entrada (Sistema)'!$I$16="No",0))</f>
        <v>1</v>
      </c>
      <c r="F100" s="12">
        <f>IF('Datos de entrada (Sistema)'!$I$12="Trifásico",3,IF('Datos de entrada (Sistema)'!$I$12="Monofásico trifilar",2,IF('Datos de entrada (Sistema)'!$I$12="Monofásico bifilar",1)))</f>
        <v>3</v>
      </c>
      <c r="G100"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00" s="9">
        <f>IF(F100=3,'Datos de entrada (Sistema)'!$I$17*3*((Costos!G100/'Datos de entrada (Sistema)'!$I$17)^2)*'Datos de entrada (Conductor)'!L8*Costos!D100*Costos!$B$4,IF(F100=2,'Datos de entrada (Sistema)'!$I$17*2*((Costos!G100/'Datos de entrada (Sistema)'!$I$17)^2)*'Datos de entrada (Conductor)'!L8*Costos!D100*Costos!$B$4,IF(F100=1,'Datos de entrada (Sistema)'!$I$17*((Costos!G100/'Datos de entrada (Sistema)'!$I$17)^2)*'Datos de entrada (Conductor)'!L8*Costos!D100*Costos!$B$4,"error")))</f>
        <v>0</v>
      </c>
      <c r="I100" s="9">
        <f>'Datos de entrada (Sistema)'!$O$18*'Datos de entrada (Sistema)'!$P$18*'Datos de entrada (Sistema)'!$I$15*1000</f>
        <v>572400</v>
      </c>
      <c r="J100" s="123">
        <f t="shared" si="1"/>
        <v>0</v>
      </c>
      <c r="K10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00" s="13">
        <f>IF(K100&gt;J100,(1+E100*0.04)*'Datos de entrada (Conductor)'!K8*D100,0)</f>
        <v>0</v>
      </c>
      <c r="M100" s="13">
        <f>IF(K100&gt;J100,G100^2*'Datos de entrada (Conductor)'!L8*D100*$B$5,0)</f>
        <v>0</v>
      </c>
    </row>
    <row r="101" spans="2:13" x14ac:dyDescent="0.25">
      <c r="B101" s="2">
        <v>5</v>
      </c>
      <c r="C101" s="2">
        <f>'Datos de entrada (Conductor)'!J9</f>
        <v>0</v>
      </c>
      <c r="D101" s="12">
        <f>IF(B101=1,'Datos de entrada (Sistema)'!$N$14,IF(B101=2,'Datos de entrada (Sistema)'!$N$15,IF(B101=3,'Datos de entrada (Sistema)'!$N$16,IF(B101=4,'Datos de entrada (Sistema)'!$N$17,IF(B101=5,'Datos de entrada (Sistema)'!$N$18,IF(B101=6,'Datos de entrada (Sistema)'!$N$19,IF(B101=7,'Datos de entrada (Sistema)'!$N$20,IF(B101=8,'Datos de entrada (Sistema)'!$N$21, IF(B101=9,'Datos de entrada (Sistema)'!$N$22,IF(B101=10,'Datos de entrada (Sistema)'!$N$23,IF(B101=11,'Datos de entrada (Sistema)'!$N$24,”Error”)))))))))))</f>
        <v>1.1000000000000001</v>
      </c>
      <c r="E101" s="12">
        <f>IF('Datos de entrada (Sistema)'!$I$16="Si",1,IF('Datos de entrada (Sistema)'!$I$16="No",0))</f>
        <v>1</v>
      </c>
      <c r="F101" s="12">
        <f>IF('Datos de entrada (Sistema)'!$I$12="Trifásico",3,IF('Datos de entrada (Sistema)'!$I$12="Monofásico trifilar",2,IF('Datos de entrada (Sistema)'!$I$12="Monofásico bifilar",1)))</f>
        <v>3</v>
      </c>
      <c r="G101"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01" s="9">
        <f>IF(F101=3,'Datos de entrada (Sistema)'!$I$17*3*((Costos!G101/'Datos de entrada (Sistema)'!$I$17)^2)*'Datos de entrada (Conductor)'!L9*Costos!D101*Costos!$B$4,IF(F101=2,'Datos de entrada (Sistema)'!$I$17*2*((Costos!G101/'Datos de entrada (Sistema)'!$I$17)^2)*'Datos de entrada (Conductor)'!L9*Costos!D101*Costos!$B$4,IF(F101=1,'Datos de entrada (Sistema)'!$I$17*((Costos!G101/'Datos de entrada (Sistema)'!$I$17)^2)*'Datos de entrada (Conductor)'!L9*Costos!D101*Costos!$B$4,"error")))</f>
        <v>0</v>
      </c>
      <c r="I101" s="9">
        <f>'Datos de entrada (Sistema)'!$O$18*'Datos de entrada (Sistema)'!$P$18*'Datos de entrada (Sistema)'!$I$15*1000</f>
        <v>572400</v>
      </c>
      <c r="J101" s="123">
        <f t="shared" si="1"/>
        <v>0</v>
      </c>
      <c r="K10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01" s="13">
        <f>IF(K101&gt;J101,(1+E101*0.04)*'Datos de entrada (Conductor)'!K9*D101,0)</f>
        <v>0</v>
      </c>
      <c r="M101" s="13">
        <f>IF(K101&gt;J101,G101^2*'Datos de entrada (Conductor)'!L9*D101*$B$5,0)</f>
        <v>0</v>
      </c>
    </row>
    <row r="102" spans="2:13" x14ac:dyDescent="0.25">
      <c r="B102" s="2">
        <v>5</v>
      </c>
      <c r="C102" s="2">
        <f>'Datos de entrada (Conductor)'!J10</f>
        <v>0</v>
      </c>
      <c r="D102" s="12">
        <f>IF(B102=1,'Datos de entrada (Sistema)'!$N$14,IF(B102=2,'Datos de entrada (Sistema)'!$N$15,IF(B102=3,'Datos de entrada (Sistema)'!$N$16,IF(B102=4,'Datos de entrada (Sistema)'!$N$17,IF(B102=5,'Datos de entrada (Sistema)'!$N$18,IF(B102=6,'Datos de entrada (Sistema)'!$N$19,IF(B102=7,'Datos de entrada (Sistema)'!$N$20,IF(B102=8,'Datos de entrada (Sistema)'!$N$21, IF(B102=9,'Datos de entrada (Sistema)'!$N$22,IF(B102=10,'Datos de entrada (Sistema)'!$N$23,IF(B102=11,'Datos de entrada (Sistema)'!$N$24,”Error”)))))))))))</f>
        <v>1.1000000000000001</v>
      </c>
      <c r="E102" s="12">
        <f>IF('Datos de entrada (Sistema)'!$I$16="Si",1,IF('Datos de entrada (Sistema)'!$I$16="No",0))</f>
        <v>1</v>
      </c>
      <c r="F102" s="12">
        <f>IF('Datos de entrada (Sistema)'!$I$12="Trifásico",3,IF('Datos de entrada (Sistema)'!$I$12="Monofásico trifilar",2,IF('Datos de entrada (Sistema)'!$I$12="Monofásico bifilar",1)))</f>
        <v>3</v>
      </c>
      <c r="G102"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02" s="9">
        <f>IF(F102=3,'Datos de entrada (Sistema)'!$I$17*3*((Costos!G102/'Datos de entrada (Sistema)'!$I$17)^2)*'Datos de entrada (Conductor)'!L10*Costos!D102*Costos!$B$4,IF(F102=2,'Datos de entrada (Sistema)'!$I$17*2*((Costos!G102/'Datos de entrada (Sistema)'!$I$17)^2)*'Datos de entrada (Conductor)'!L10*Costos!D102*Costos!$B$4,IF(F102=1,'Datos de entrada (Sistema)'!$I$17*((Costos!G102/'Datos de entrada (Sistema)'!$I$17)^2)*'Datos de entrada (Conductor)'!L10*Costos!D102*Costos!$B$4,"error")))</f>
        <v>0</v>
      </c>
      <c r="I102" s="9">
        <f>'Datos de entrada (Sistema)'!$O$18*'Datos de entrada (Sistema)'!$P$18*'Datos de entrada (Sistema)'!$I$15*1000</f>
        <v>572400</v>
      </c>
      <c r="J102" s="123">
        <f t="shared" si="1"/>
        <v>0</v>
      </c>
      <c r="K10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02" s="13">
        <f>IF(K102&gt;J102,(1+E102*0.04)*'Datos de entrada (Conductor)'!K10*D102,0)</f>
        <v>0</v>
      </c>
      <c r="M102" s="13">
        <f>IF(K102&gt;J102,G102^2*'Datos de entrada (Conductor)'!L10*D102*$B$5,0)</f>
        <v>0</v>
      </c>
    </row>
    <row r="103" spans="2:13" x14ac:dyDescent="0.25">
      <c r="B103" s="2">
        <v>5</v>
      </c>
      <c r="C103" s="2">
        <f>'Datos de entrada (Conductor)'!J11</f>
        <v>0</v>
      </c>
      <c r="D103" s="12">
        <f>IF(B103=1,'Datos de entrada (Sistema)'!$N$14,IF(B103=2,'Datos de entrada (Sistema)'!$N$15,IF(B103=3,'Datos de entrada (Sistema)'!$N$16,IF(B103=4,'Datos de entrada (Sistema)'!$N$17,IF(B103=5,'Datos de entrada (Sistema)'!$N$18,IF(B103=6,'Datos de entrada (Sistema)'!$N$19,IF(B103=7,'Datos de entrada (Sistema)'!$N$20,IF(B103=8,'Datos de entrada (Sistema)'!$N$21, IF(B103=9,'Datos de entrada (Sistema)'!$N$22,IF(B103=10,'Datos de entrada (Sistema)'!$N$23,IF(B103=11,'Datos de entrada (Sistema)'!$N$24,”Error”)))))))))))</f>
        <v>1.1000000000000001</v>
      </c>
      <c r="E103" s="12">
        <f>IF('Datos de entrada (Sistema)'!$I$16="Si",1,IF('Datos de entrada (Sistema)'!$I$16="No",0))</f>
        <v>1</v>
      </c>
      <c r="F103" s="12">
        <f>IF('Datos de entrada (Sistema)'!$I$12="Trifásico",3,IF('Datos de entrada (Sistema)'!$I$12="Monofásico trifilar",2,IF('Datos de entrada (Sistema)'!$I$12="Monofásico bifilar",1)))</f>
        <v>3</v>
      </c>
      <c r="G103"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03" s="9">
        <f>IF(F103=3,'Datos de entrada (Sistema)'!$I$17*3*((Costos!G103/'Datos de entrada (Sistema)'!$I$17)^2)*'Datos de entrada (Conductor)'!L11*Costos!D103*Costos!$B$4,IF(F103=2,'Datos de entrada (Sistema)'!$I$17*2*((Costos!G103/'Datos de entrada (Sistema)'!$I$17)^2)*'Datos de entrada (Conductor)'!L11*Costos!D103*Costos!$B$4,IF(F103=1,'Datos de entrada (Sistema)'!$I$17*((Costos!G103/'Datos de entrada (Sistema)'!$I$17)^2)*'Datos de entrada (Conductor)'!L11*Costos!D103*Costos!$B$4,"error")))</f>
        <v>0</v>
      </c>
      <c r="I103" s="9">
        <f>'Datos de entrada (Sistema)'!$O$18*'Datos de entrada (Sistema)'!$P$18*'Datos de entrada (Sistema)'!$I$15*1000</f>
        <v>572400</v>
      </c>
      <c r="J103" s="123">
        <f t="shared" si="1"/>
        <v>0</v>
      </c>
      <c r="K10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03" s="13">
        <f>IF(K103&gt;J103,(1+E103*0.04)*'Datos de entrada (Conductor)'!K11*D103,0)</f>
        <v>0</v>
      </c>
      <c r="M103" s="13">
        <f>IF(K103&gt;J103,G103^2*'Datos de entrada (Conductor)'!L11*D103*$B$5,0)</f>
        <v>0</v>
      </c>
    </row>
    <row r="104" spans="2:13" x14ac:dyDescent="0.25">
      <c r="B104" s="2">
        <v>5</v>
      </c>
      <c r="C104" s="2">
        <f>'Datos de entrada (Conductor)'!J12</f>
        <v>0</v>
      </c>
      <c r="D104" s="12">
        <f>IF(B104=1,'Datos de entrada (Sistema)'!$N$14,IF(B104=2,'Datos de entrada (Sistema)'!$N$15,IF(B104=3,'Datos de entrada (Sistema)'!$N$16,IF(B104=4,'Datos de entrada (Sistema)'!$N$17,IF(B104=5,'Datos de entrada (Sistema)'!$N$18,IF(B104=6,'Datos de entrada (Sistema)'!$N$19,IF(B104=7,'Datos de entrada (Sistema)'!$N$20,IF(B104=8,'Datos de entrada (Sistema)'!$N$21, IF(B104=9,'Datos de entrada (Sistema)'!$N$22,IF(B104=10,'Datos de entrada (Sistema)'!$N$23,IF(B104=11,'Datos de entrada (Sistema)'!$N$24,”Error”)))))))))))</f>
        <v>1.1000000000000001</v>
      </c>
      <c r="E104" s="12">
        <f>IF('Datos de entrada (Sistema)'!$I$16="Si",1,IF('Datos de entrada (Sistema)'!$I$16="No",0))</f>
        <v>1</v>
      </c>
      <c r="F104" s="12">
        <f>IF('Datos de entrada (Sistema)'!$I$12="Trifásico",3,IF('Datos de entrada (Sistema)'!$I$12="Monofásico trifilar",2,IF('Datos de entrada (Sistema)'!$I$12="Monofásico bifilar",1)))</f>
        <v>3</v>
      </c>
      <c r="G104"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04" s="9">
        <f>IF(F104=3,'Datos de entrada (Sistema)'!$I$17*3*((Costos!G104/'Datos de entrada (Sistema)'!$I$17)^2)*'Datos de entrada (Conductor)'!L12*Costos!D104*Costos!$B$4,IF(F104=2,'Datos de entrada (Sistema)'!$I$17*2*((Costos!G104/'Datos de entrada (Sistema)'!$I$17)^2)*'Datos de entrada (Conductor)'!L12*Costos!D104*Costos!$B$4,IF(F104=1,'Datos de entrada (Sistema)'!$I$17*((Costos!G104/'Datos de entrada (Sistema)'!$I$17)^2)*'Datos de entrada (Conductor)'!L12*Costos!D104*Costos!$B$4,"error")))</f>
        <v>0</v>
      </c>
      <c r="I104" s="9">
        <f>'Datos de entrada (Sistema)'!$O$18*'Datos de entrada (Sistema)'!$P$18*'Datos de entrada (Sistema)'!$I$15*1000</f>
        <v>572400</v>
      </c>
      <c r="J104" s="123">
        <f t="shared" si="1"/>
        <v>0</v>
      </c>
      <c r="K10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04" s="13">
        <f>IF(K104&gt;J104,(1+E104*0.04)*'Datos de entrada (Conductor)'!K12*D104,0)</f>
        <v>0</v>
      </c>
      <c r="M104" s="13">
        <f>IF(K104&gt;J104,G104^2*'Datos de entrada (Conductor)'!L12*D104*$B$5,0)</f>
        <v>0</v>
      </c>
    </row>
    <row r="105" spans="2:13" x14ac:dyDescent="0.25">
      <c r="B105" s="2">
        <v>5</v>
      </c>
      <c r="C105" s="2">
        <f>'Datos de entrada (Conductor)'!J13</f>
        <v>0</v>
      </c>
      <c r="D105" s="12">
        <f>IF(B105=1,'Datos de entrada (Sistema)'!$N$14,IF(B105=2,'Datos de entrada (Sistema)'!$N$15,IF(B105=3,'Datos de entrada (Sistema)'!$N$16,IF(B105=4,'Datos de entrada (Sistema)'!$N$17,IF(B105=5,'Datos de entrada (Sistema)'!$N$18,IF(B105=6,'Datos de entrada (Sistema)'!$N$19,IF(B105=7,'Datos de entrada (Sistema)'!$N$20,IF(B105=8,'Datos de entrada (Sistema)'!$N$21, IF(B105=9,'Datos de entrada (Sistema)'!$N$22,IF(B105=10,'Datos de entrada (Sistema)'!$N$23,IF(B105=11,'Datos de entrada (Sistema)'!$N$24,”Error”)))))))))))</f>
        <v>1.1000000000000001</v>
      </c>
      <c r="E105" s="12">
        <f>IF('Datos de entrada (Sistema)'!$I$16="Si",1,IF('Datos de entrada (Sistema)'!$I$16="No",0))</f>
        <v>1</v>
      </c>
      <c r="F105" s="12">
        <f>IF('Datos de entrada (Sistema)'!$I$12="Trifásico",3,IF('Datos de entrada (Sistema)'!$I$12="Monofásico trifilar",2,IF('Datos de entrada (Sistema)'!$I$12="Monofásico bifilar",1)))</f>
        <v>3</v>
      </c>
      <c r="G105"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05" s="9">
        <f>IF(F105=3,'Datos de entrada (Sistema)'!$I$17*3*((Costos!G105/'Datos de entrada (Sistema)'!$I$17)^2)*'Datos de entrada (Conductor)'!L13*Costos!D105*Costos!$B$4,IF(F105=2,'Datos de entrada (Sistema)'!$I$17*2*((Costos!G105/'Datos de entrada (Sistema)'!$I$17)^2)*'Datos de entrada (Conductor)'!L13*Costos!D105*Costos!$B$4,IF(F105=1,'Datos de entrada (Sistema)'!$I$17*((Costos!G105/'Datos de entrada (Sistema)'!$I$17)^2)*'Datos de entrada (Conductor)'!L13*Costos!D105*Costos!$B$4,"error")))</f>
        <v>0</v>
      </c>
      <c r="I105" s="9">
        <f>'Datos de entrada (Sistema)'!$O$18*'Datos de entrada (Sistema)'!$P$18*'Datos de entrada (Sistema)'!$I$15*1000</f>
        <v>572400</v>
      </c>
      <c r="J105" s="123">
        <f t="shared" si="1"/>
        <v>0</v>
      </c>
      <c r="K10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05" s="13">
        <f>IF(K105&gt;J105,(1+E105*0.04)*'Datos de entrada (Conductor)'!K13*D105,0)</f>
        <v>0</v>
      </c>
      <c r="M105" s="13">
        <f>IF(K105&gt;J105,G105^2*'Datos de entrada (Conductor)'!L13*D105*$B$5,0)</f>
        <v>0</v>
      </c>
    </row>
    <row r="106" spans="2:13" x14ac:dyDescent="0.25">
      <c r="B106" s="2">
        <v>5</v>
      </c>
      <c r="C106" s="2">
        <f>'Datos de entrada (Conductor)'!J14</f>
        <v>8</v>
      </c>
      <c r="D106" s="12">
        <f>IF(B106=1,'Datos de entrada (Sistema)'!$N$14,IF(B106=2,'Datos de entrada (Sistema)'!$N$15,IF(B106=3,'Datos de entrada (Sistema)'!$N$16,IF(B106=4,'Datos de entrada (Sistema)'!$N$17,IF(B106=5,'Datos de entrada (Sistema)'!$N$18,IF(B106=6,'Datos de entrada (Sistema)'!$N$19,IF(B106=7,'Datos de entrada (Sistema)'!$N$20,IF(B106=8,'Datos de entrada (Sistema)'!$N$21, IF(B106=9,'Datos de entrada (Sistema)'!$N$22,IF(B106=10,'Datos de entrada (Sistema)'!$N$23,IF(B106=11,'Datos de entrada (Sistema)'!$N$24,”Error”)))))))))))</f>
        <v>1.1000000000000001</v>
      </c>
      <c r="E106" s="12">
        <f>IF('Datos de entrada (Sistema)'!$I$16="Si",1,IF('Datos de entrada (Sistema)'!$I$16="No",0))</f>
        <v>1</v>
      </c>
      <c r="F106" s="12">
        <f>IF('Datos de entrada (Sistema)'!$I$12="Trifásico",3,IF('Datos de entrada (Sistema)'!$I$12="Monofásico trifilar",2,IF('Datos de entrada (Sistema)'!$I$12="Monofásico bifilar",1)))</f>
        <v>3</v>
      </c>
      <c r="G106"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06" s="9">
        <f>IF(F106=3,'Datos de entrada (Sistema)'!$I$17*3*((Costos!G106/'Datos de entrada (Sistema)'!$I$17)^2)*'Datos de entrada (Conductor)'!L14*Costos!D106*Costos!$B$4,IF(F106=2,'Datos de entrada (Sistema)'!$I$17*2*((Costos!G106/'Datos de entrada (Sistema)'!$I$17)^2)*'Datos de entrada (Conductor)'!L14*Costos!D106*Costos!$B$4,IF(F106=1,'Datos de entrada (Sistema)'!$I$17*((Costos!G106/'Datos de entrada (Sistema)'!$I$17)^2)*'Datos de entrada (Conductor)'!L14*Costos!D106*Costos!$B$4,"error")))</f>
        <v>0</v>
      </c>
      <c r="I106" s="9">
        <f>'Datos de entrada (Sistema)'!$O$18*'Datos de entrada (Sistema)'!$P$18*'Datos de entrada (Sistema)'!$I$15*1000</f>
        <v>572400</v>
      </c>
      <c r="J106" s="123">
        <f t="shared" si="1"/>
        <v>0</v>
      </c>
      <c r="K10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06" s="13">
        <f>IF(K106&gt;J106,(1+E106*0.04)*'Datos de entrada (Conductor)'!K14*D106,0)</f>
        <v>0</v>
      </c>
      <c r="M106" s="13">
        <f>IF(K106&gt;J106,G106^2*'Datos de entrada (Conductor)'!L14*D106*$B$5,0)</f>
        <v>0</v>
      </c>
    </row>
    <row r="107" spans="2:13" x14ac:dyDescent="0.25">
      <c r="B107" s="2">
        <v>5</v>
      </c>
      <c r="C107" s="2">
        <f>'Datos de entrada (Conductor)'!J15</f>
        <v>6</v>
      </c>
      <c r="D107" s="12">
        <f>IF(B107=1,'Datos de entrada (Sistema)'!$N$14,IF(B107=2,'Datos de entrada (Sistema)'!$N$15,IF(B107=3,'Datos de entrada (Sistema)'!$N$16,IF(B107=4,'Datos de entrada (Sistema)'!$N$17,IF(B107=5,'Datos de entrada (Sistema)'!$N$18,IF(B107=6,'Datos de entrada (Sistema)'!$N$19,IF(B107=7,'Datos de entrada (Sistema)'!$N$20,IF(B107=8,'Datos de entrada (Sistema)'!$N$21, IF(B107=9,'Datos de entrada (Sistema)'!$N$22,IF(B107=10,'Datos de entrada (Sistema)'!$N$23,IF(B107=11,'Datos de entrada (Sistema)'!$N$24,”Error”)))))))))))</f>
        <v>1.1000000000000001</v>
      </c>
      <c r="E107" s="12">
        <f>IF('Datos de entrada (Sistema)'!$I$16="Si",1,IF('Datos de entrada (Sistema)'!$I$16="No",0))</f>
        <v>1</v>
      </c>
      <c r="F107" s="12">
        <f>IF('Datos de entrada (Sistema)'!$I$12="Trifásico",3,IF('Datos de entrada (Sistema)'!$I$12="Monofásico trifilar",2,IF('Datos de entrada (Sistema)'!$I$12="Monofásico bifilar",1)))</f>
        <v>3</v>
      </c>
      <c r="G107"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07" s="9">
        <f>IF(F107=3,'Datos de entrada (Sistema)'!$I$17*3*((Costos!G107/'Datos de entrada (Sistema)'!$I$17)^2)*'Datos de entrada (Conductor)'!L15*Costos!D107*Costos!$B$4,IF(F107=2,'Datos de entrada (Sistema)'!$I$17*2*((Costos!G107/'Datos de entrada (Sistema)'!$I$17)^2)*'Datos de entrada (Conductor)'!L15*Costos!D107*Costos!$B$4,IF(F107=1,'Datos de entrada (Sistema)'!$I$17*((Costos!G107/'Datos de entrada (Sistema)'!$I$17)^2)*'Datos de entrada (Conductor)'!L15*Costos!D107*Costos!$B$4,"error")))</f>
        <v>0</v>
      </c>
      <c r="I107" s="9">
        <f>'Datos de entrada (Sistema)'!$O$18*'Datos de entrada (Sistema)'!$P$18*'Datos de entrada (Sistema)'!$I$15*1000</f>
        <v>572400</v>
      </c>
      <c r="J107" s="123">
        <f t="shared" si="1"/>
        <v>0</v>
      </c>
      <c r="K10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07" s="13">
        <f>IF(K107&gt;J107,(1+E107*0.04)*'Datos de entrada (Conductor)'!K15*D107,0)</f>
        <v>0</v>
      </c>
      <c r="M107" s="13">
        <f>IF(K107&gt;J107,G107^2*'Datos de entrada (Conductor)'!L15*D107*$B$5,0)</f>
        <v>0</v>
      </c>
    </row>
    <row r="108" spans="2:13" x14ac:dyDescent="0.25">
      <c r="B108" s="2">
        <v>5</v>
      </c>
      <c r="C108" s="2">
        <f>'Datos de entrada (Conductor)'!J16</f>
        <v>4</v>
      </c>
      <c r="D108" s="12">
        <f>IF(B108=1,'Datos de entrada (Sistema)'!$N$14,IF(B108=2,'Datos de entrada (Sistema)'!$N$15,IF(B108=3,'Datos de entrada (Sistema)'!$N$16,IF(B108=4,'Datos de entrada (Sistema)'!$N$17,IF(B108=5,'Datos de entrada (Sistema)'!$N$18,IF(B108=6,'Datos de entrada (Sistema)'!$N$19,IF(B108=7,'Datos de entrada (Sistema)'!$N$20,IF(B108=8,'Datos de entrada (Sistema)'!$N$21, IF(B108=9,'Datos de entrada (Sistema)'!$N$22,IF(B108=10,'Datos de entrada (Sistema)'!$N$23,IF(B108=11,'Datos de entrada (Sistema)'!$N$24,”Error”)))))))))))</f>
        <v>1.1000000000000001</v>
      </c>
      <c r="E108" s="12">
        <f>IF('Datos de entrada (Sistema)'!$I$16="Si",1,IF('Datos de entrada (Sistema)'!$I$16="No",0))</f>
        <v>1</v>
      </c>
      <c r="F108" s="12">
        <f>IF('Datos de entrada (Sistema)'!$I$12="Trifásico",3,IF('Datos de entrada (Sistema)'!$I$12="Monofásico trifilar",2,IF('Datos de entrada (Sistema)'!$I$12="Monofásico bifilar",1)))</f>
        <v>3</v>
      </c>
      <c r="G108"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08" s="9">
        <f>IF(F108=3,'Datos de entrada (Sistema)'!$I$17*3*((Costos!G108/'Datos de entrada (Sistema)'!$I$17)^2)*'Datos de entrada (Conductor)'!L16*Costos!D108*Costos!$B$4,IF(F108=2,'Datos de entrada (Sistema)'!$I$17*2*((Costos!G108/'Datos de entrada (Sistema)'!$I$17)^2)*'Datos de entrada (Conductor)'!L16*Costos!D108*Costos!$B$4,IF(F108=1,'Datos de entrada (Sistema)'!$I$17*((Costos!G108/'Datos de entrada (Sistema)'!$I$17)^2)*'Datos de entrada (Conductor)'!L16*Costos!D108*Costos!$B$4,"error")))</f>
        <v>4789.6876791103259</v>
      </c>
      <c r="I108" s="9">
        <f>'Datos de entrada (Sistema)'!$O$18*'Datos de entrada (Sistema)'!$P$18*'Datos de entrada (Sistema)'!$I$15*1000</f>
        <v>572400</v>
      </c>
      <c r="J108" s="123">
        <f t="shared" si="1"/>
        <v>8.367728300332505E-3</v>
      </c>
      <c r="K10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08" s="13">
        <f>IF(K108&gt;J108,(1+E108*0.04)*'Datos de entrada (Conductor)'!K16*D108,0)</f>
        <v>26884000.000000004</v>
      </c>
      <c r="M108" s="13">
        <f>IF(K108&gt;J108,G108^2*'Datos de entrada (Conductor)'!L16*D108*$B$5,0)</f>
        <v>25840738.938474901</v>
      </c>
    </row>
    <row r="109" spans="2:13" x14ac:dyDescent="0.25">
      <c r="B109" s="2">
        <v>5</v>
      </c>
      <c r="C109" s="2">
        <f>'Datos de entrada (Conductor)'!J17</f>
        <v>2</v>
      </c>
      <c r="D109" s="12">
        <f>IF(B109=1,'Datos de entrada (Sistema)'!$N$14,IF(B109=2,'Datos de entrada (Sistema)'!$N$15,IF(B109=3,'Datos de entrada (Sistema)'!$N$16,IF(B109=4,'Datos de entrada (Sistema)'!$N$17,IF(B109=5,'Datos de entrada (Sistema)'!$N$18,IF(B109=6,'Datos de entrada (Sistema)'!$N$19,IF(B109=7,'Datos de entrada (Sistema)'!$N$20,IF(B109=8,'Datos de entrada (Sistema)'!$N$21, IF(B109=9,'Datos de entrada (Sistema)'!$N$22,IF(B109=10,'Datos de entrada (Sistema)'!$N$23,IF(B109=11,'Datos de entrada (Sistema)'!$N$24,”Error”)))))))))))</f>
        <v>1.1000000000000001</v>
      </c>
      <c r="E109" s="12">
        <f>IF('Datos de entrada (Sistema)'!$I$16="Si",1,IF('Datos de entrada (Sistema)'!$I$16="No",0))</f>
        <v>1</v>
      </c>
      <c r="F109" s="12">
        <f>IF('Datos de entrada (Sistema)'!$I$12="Trifásico",3,IF('Datos de entrada (Sistema)'!$I$12="Monofásico trifilar",2,IF('Datos de entrada (Sistema)'!$I$12="Monofásico bifilar",1)))</f>
        <v>3</v>
      </c>
      <c r="G109"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09" s="9">
        <f>IF(F109=3,'Datos de entrada (Sistema)'!$I$17*3*((Costos!G109/'Datos de entrada (Sistema)'!$I$17)^2)*'Datos de entrada (Conductor)'!L17*Costos!D109*Costos!$B$4,IF(F109=2,'Datos de entrada (Sistema)'!$I$17*2*((Costos!G109/'Datos de entrada (Sistema)'!$I$17)^2)*'Datos de entrada (Conductor)'!L17*Costos!D109*Costos!$B$4,IF(F109=1,'Datos de entrada (Sistema)'!$I$17*((Costos!G109/'Datos de entrada (Sistema)'!$I$17)^2)*'Datos de entrada (Conductor)'!L17*Costos!D109*Costos!$B$4,"error")))</f>
        <v>3010.2301833720949</v>
      </c>
      <c r="I109" s="9">
        <f>'Datos de entrada (Sistema)'!$O$18*'Datos de entrada (Sistema)'!$P$18*'Datos de entrada (Sistema)'!$I$15*1000</f>
        <v>572400</v>
      </c>
      <c r="J109" s="123">
        <f t="shared" si="1"/>
        <v>5.258962584507503E-3</v>
      </c>
      <c r="K10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09" s="13">
        <f>IF(K109&gt;J109,(1+E109*0.04)*'Datos de entrada (Conductor)'!K17*D109,0)</f>
        <v>46062016</v>
      </c>
      <c r="M109" s="13">
        <f>IF(K109&gt;J109,G109^2*'Datos de entrada (Conductor)'!L17*D109*$B$5,0)</f>
        <v>16240426.834612405</v>
      </c>
    </row>
    <row r="110" spans="2:13" x14ac:dyDescent="0.25">
      <c r="B110" s="2">
        <v>5</v>
      </c>
      <c r="C110" s="2">
        <f>'Datos de entrada (Conductor)'!J18</f>
        <v>1</v>
      </c>
      <c r="D110" s="12">
        <f>IF(B110=1,'Datos de entrada (Sistema)'!$N$14,IF(B110=2,'Datos de entrada (Sistema)'!$N$15,IF(B110=3,'Datos de entrada (Sistema)'!$N$16,IF(B110=4,'Datos de entrada (Sistema)'!$N$17,IF(B110=5,'Datos de entrada (Sistema)'!$N$18,IF(B110=6,'Datos de entrada (Sistema)'!$N$19,IF(B110=7,'Datos de entrada (Sistema)'!$N$20,IF(B110=8,'Datos de entrada (Sistema)'!$N$21, IF(B110=9,'Datos de entrada (Sistema)'!$N$22,IF(B110=10,'Datos de entrada (Sistema)'!$N$23,IF(B110=11,'Datos de entrada (Sistema)'!$N$24,”Error”)))))))))))</f>
        <v>1.1000000000000001</v>
      </c>
      <c r="E110" s="12">
        <f>IF('Datos de entrada (Sistema)'!$I$16="Si",1,IF('Datos de entrada (Sistema)'!$I$16="No",0))</f>
        <v>1</v>
      </c>
      <c r="F110" s="12">
        <f>IF('Datos de entrada (Sistema)'!$I$12="Trifásico",3,IF('Datos de entrada (Sistema)'!$I$12="Monofásico trifilar",2,IF('Datos de entrada (Sistema)'!$I$12="Monofásico bifilar",1)))</f>
        <v>3</v>
      </c>
      <c r="G110"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10" s="9">
        <f>IF(F110=3,'Datos de entrada (Sistema)'!$I$17*3*((Costos!G110/'Datos de entrada (Sistema)'!$I$17)^2)*'Datos de entrada (Conductor)'!L18*Costos!D110*Costos!$B$4,IF(F110=2,'Datos de entrada (Sistema)'!$I$17*2*((Costos!G110/'Datos de entrada (Sistema)'!$I$17)^2)*'Datos de entrada (Conductor)'!L18*Costos!D110*Costos!$B$4,IF(F110=1,'Datos de entrada (Sistema)'!$I$17*((Costos!G110/'Datos de entrada (Sistema)'!$I$17)^2)*'Datos de entrada (Conductor)'!L18*Costos!D110*Costos!$B$4,"error")))</f>
        <v>0</v>
      </c>
      <c r="I110" s="9">
        <f>'Datos de entrada (Sistema)'!$O$18*'Datos de entrada (Sistema)'!$P$18*'Datos de entrada (Sistema)'!$I$15*1000</f>
        <v>572400</v>
      </c>
      <c r="J110" s="123">
        <f t="shared" si="1"/>
        <v>0</v>
      </c>
      <c r="K11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10" s="13">
        <f>IF(K110&gt;J110,(1+E110*0.04)*'Datos de entrada (Conductor)'!K18*D110,0)</f>
        <v>0</v>
      </c>
      <c r="M110" s="13">
        <f>IF(K110&gt;J110,G110^2*'Datos de entrada (Conductor)'!L18*D110*$B$5,0)</f>
        <v>0</v>
      </c>
    </row>
    <row r="111" spans="2:13" x14ac:dyDescent="0.25">
      <c r="B111" s="2">
        <v>5</v>
      </c>
      <c r="C111" s="2" t="str">
        <f>'Datos de entrada (Conductor)'!J19</f>
        <v>1/0</v>
      </c>
      <c r="D111" s="12">
        <f>IF(B111=1,'Datos de entrada (Sistema)'!$N$14,IF(B111=2,'Datos de entrada (Sistema)'!$N$15,IF(B111=3,'Datos de entrada (Sistema)'!$N$16,IF(B111=4,'Datos de entrada (Sistema)'!$N$17,IF(B111=5,'Datos de entrada (Sistema)'!$N$18,IF(B111=6,'Datos de entrada (Sistema)'!$N$19,IF(B111=7,'Datos de entrada (Sistema)'!$N$20,IF(B111=8,'Datos de entrada (Sistema)'!$N$21, IF(B111=9,'Datos de entrada (Sistema)'!$N$22,IF(B111=10,'Datos de entrada (Sistema)'!$N$23,IF(B111=11,'Datos de entrada (Sistema)'!$N$24,”Error”)))))))))))</f>
        <v>1.1000000000000001</v>
      </c>
      <c r="E111" s="12">
        <f>IF('Datos de entrada (Sistema)'!$I$16="Si",1,IF('Datos de entrada (Sistema)'!$I$16="No",0))</f>
        <v>1</v>
      </c>
      <c r="F111" s="12">
        <f>IF('Datos de entrada (Sistema)'!$I$12="Trifásico",3,IF('Datos de entrada (Sistema)'!$I$12="Monofásico trifilar",2,IF('Datos de entrada (Sistema)'!$I$12="Monofásico bifilar",1)))</f>
        <v>3</v>
      </c>
      <c r="G111"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11" s="9">
        <f>IF(F111=3,'Datos de entrada (Sistema)'!$I$17*3*((Costos!G111/'Datos de entrada (Sistema)'!$I$17)^2)*'Datos de entrada (Conductor)'!L19*Costos!D111*Costos!$B$4,IF(F111=2,'Datos de entrada (Sistema)'!$I$17*2*((Costos!G111/'Datos de entrada (Sistema)'!$I$17)^2)*'Datos de entrada (Conductor)'!L19*Costos!D111*Costos!$B$4,IF(F111=1,'Datos de entrada (Sistema)'!$I$17*((Costos!G111/'Datos de entrada (Sistema)'!$I$17)^2)*'Datos de entrada (Conductor)'!L19*Costos!D111*Costos!$B$4,"error")))</f>
        <v>1891.9390062147309</v>
      </c>
      <c r="I111" s="9">
        <f>'Datos de entrada (Sistema)'!$O$18*'Datos de entrada (Sistema)'!$P$18*'Datos de entrada (Sistema)'!$I$15*1000</f>
        <v>572400</v>
      </c>
      <c r="J111" s="123">
        <f t="shared" si="1"/>
        <v>3.3052742945750015E-3</v>
      </c>
      <c r="K11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11" s="13">
        <f>IF(K111&gt;J111,(1+E111*0.04)*'Datos de entrada (Conductor)'!K19*D111,0)</f>
        <v>69889248</v>
      </c>
      <c r="M111" s="13">
        <f>IF(K111&gt;J111,G111^2*'Datos de entrada (Conductor)'!L19*D111*$B$5,0)</f>
        <v>10207158.633815879</v>
      </c>
    </row>
    <row r="112" spans="2:13" x14ac:dyDescent="0.25">
      <c r="B112" s="2">
        <v>5</v>
      </c>
      <c r="C112" s="2" t="str">
        <f>'Datos de entrada (Conductor)'!J20</f>
        <v>2/0</v>
      </c>
      <c r="D112" s="12">
        <f>IF(B112=1,'Datos de entrada (Sistema)'!$N$14,IF(B112=2,'Datos de entrada (Sistema)'!$N$15,IF(B112=3,'Datos de entrada (Sistema)'!$N$16,IF(B112=4,'Datos de entrada (Sistema)'!$N$17,IF(B112=5,'Datos de entrada (Sistema)'!$N$18,IF(B112=6,'Datos de entrada (Sistema)'!$N$19,IF(B112=7,'Datos de entrada (Sistema)'!$N$20,IF(B112=8,'Datos de entrada (Sistema)'!$N$21, IF(B112=9,'Datos de entrada (Sistema)'!$N$22,IF(B112=10,'Datos de entrada (Sistema)'!$N$23,IF(B112=11,'Datos de entrada (Sistema)'!$N$24,”Error”)))))))))))</f>
        <v>1.1000000000000001</v>
      </c>
      <c r="E112" s="12">
        <f>IF('Datos de entrada (Sistema)'!$I$16="Si",1,IF('Datos de entrada (Sistema)'!$I$16="No",0))</f>
        <v>1</v>
      </c>
      <c r="F112" s="12">
        <f>IF('Datos de entrada (Sistema)'!$I$12="Trifásico",3,IF('Datos de entrada (Sistema)'!$I$12="Monofásico trifilar",2,IF('Datos de entrada (Sistema)'!$I$12="Monofásico bifilar",1)))</f>
        <v>3</v>
      </c>
      <c r="G112"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12" s="9">
        <f>IF(F112=3,'Datos de entrada (Sistema)'!$I$17*3*((Costos!G112/'Datos de entrada (Sistema)'!$I$17)^2)*'Datos de entrada (Conductor)'!L20*Costos!D112*Costos!$B$4,IF(F112=2,'Datos de entrada (Sistema)'!$I$17*2*((Costos!G112/'Datos de entrada (Sistema)'!$I$17)^2)*'Datos de entrada (Conductor)'!L20*Costos!D112*Costos!$B$4,IF(F112=1,'Datos de entrada (Sistema)'!$I$17*((Costos!G112/'Datos de entrada (Sistema)'!$I$17)^2)*'Datos de entrada (Conductor)'!L20*Costos!D112*Costos!$B$4,"error")))</f>
        <v>1502.528016945088</v>
      </c>
      <c r="I112" s="9">
        <f>'Datos de entrada (Sistema)'!$O$18*'Datos de entrada (Sistema)'!$P$18*'Datos de entrada (Sistema)'!$I$15*1000</f>
        <v>572400</v>
      </c>
      <c r="J112" s="123">
        <f t="shared" si="1"/>
        <v>2.6249615949425018E-3</v>
      </c>
      <c r="K11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12" s="13">
        <f>IF(K112&gt;J112,(1+E112*0.04)*'Datos de entrada (Conductor)'!K20*D112,0)</f>
        <v>84127472</v>
      </c>
      <c r="M112" s="13">
        <f>IF(K112&gt;J112,G112^2*'Datos de entrada (Conductor)'!L20*D112*$B$5,0)</f>
        <v>8106255.9471172737</v>
      </c>
    </row>
    <row r="113" spans="2:13" x14ac:dyDescent="0.25">
      <c r="B113" s="2">
        <v>5</v>
      </c>
      <c r="C113" s="2" t="str">
        <f>'Datos de entrada (Conductor)'!J21</f>
        <v>3/0</v>
      </c>
      <c r="D113" s="12">
        <f>IF(B113=1,'Datos de entrada (Sistema)'!$N$14,IF(B113=2,'Datos de entrada (Sistema)'!$N$15,IF(B113=3,'Datos de entrada (Sistema)'!$N$16,IF(B113=4,'Datos de entrada (Sistema)'!$N$17,IF(B113=5,'Datos de entrada (Sistema)'!$N$18,IF(B113=6,'Datos de entrada (Sistema)'!$N$19,IF(B113=7,'Datos de entrada (Sistema)'!$N$20,IF(B113=8,'Datos de entrada (Sistema)'!$N$21, IF(B113=9,'Datos de entrada (Sistema)'!$N$22,IF(B113=10,'Datos de entrada (Sistema)'!$N$23,IF(B113=11,'Datos de entrada (Sistema)'!$N$24,”Error”)))))))))))</f>
        <v>1.1000000000000001</v>
      </c>
      <c r="E113" s="12">
        <f>IF('Datos de entrada (Sistema)'!$I$16="Si",1,IF('Datos de entrada (Sistema)'!$I$16="No",0))</f>
        <v>1</v>
      </c>
      <c r="F113" s="12">
        <f>IF('Datos de entrada (Sistema)'!$I$12="Trifásico",3,IF('Datos de entrada (Sistema)'!$I$12="Monofásico trifilar",2,IF('Datos de entrada (Sistema)'!$I$12="Monofásico bifilar",1)))</f>
        <v>3</v>
      </c>
      <c r="G113"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13" s="9">
        <f>IF(F113=3,'Datos de entrada (Sistema)'!$I$17*3*((Costos!G113/'Datos de entrada (Sistema)'!$I$17)^2)*'Datos de entrada (Conductor)'!L21*Costos!D113*Costos!$B$4,IF(F113=2,'Datos de entrada (Sistema)'!$I$17*2*((Costos!G113/'Datos de entrada (Sistema)'!$I$17)^2)*'Datos de entrada (Conductor)'!L21*Costos!D113*Costos!$B$4,IF(F113=1,'Datos de entrada (Sistema)'!$I$17*((Costos!G113/'Datos de entrada (Sistema)'!$I$17)^2)*'Datos de entrada (Conductor)'!L21*Costos!D113*Costos!$B$4,"error")))</f>
        <v>1191.6291219880416</v>
      </c>
      <c r="I113" s="9">
        <f>'Datos de entrada (Sistema)'!$O$18*'Datos de entrada (Sistema)'!$P$18*'Datos de entrada (Sistema)'!$I$15*1000</f>
        <v>572400</v>
      </c>
      <c r="J113" s="123">
        <f t="shared" si="1"/>
        <v>2.0818118832775009E-3</v>
      </c>
      <c r="K11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13" s="13">
        <f>IF(K113&gt;J113,(1+E113*0.04)*'Datos de entrada (Conductor)'!K21*D113,0)</f>
        <v>100109152.00000001</v>
      </c>
      <c r="M113" s="13">
        <f>IF(K113&gt;J113,G113^2*'Datos de entrada (Conductor)'!L21*D113*$B$5,0)</f>
        <v>6428932.1383261262</v>
      </c>
    </row>
    <row r="114" spans="2:13" x14ac:dyDescent="0.25">
      <c r="B114" s="2">
        <v>5</v>
      </c>
      <c r="C114" s="2" t="str">
        <f>'Datos de entrada (Conductor)'!J22</f>
        <v>4/0</v>
      </c>
      <c r="D114" s="12">
        <f>IF(B114=1,'Datos de entrada (Sistema)'!$N$14,IF(B114=2,'Datos de entrada (Sistema)'!$N$15,IF(B114=3,'Datos de entrada (Sistema)'!$N$16,IF(B114=4,'Datos de entrada (Sistema)'!$N$17,IF(B114=5,'Datos de entrada (Sistema)'!$N$18,IF(B114=6,'Datos de entrada (Sistema)'!$N$19,IF(B114=7,'Datos de entrada (Sistema)'!$N$20,IF(B114=8,'Datos de entrada (Sistema)'!$N$21, IF(B114=9,'Datos de entrada (Sistema)'!$N$22,IF(B114=10,'Datos de entrada (Sistema)'!$N$23,IF(B114=11,'Datos de entrada (Sistema)'!$N$24,”Error”)))))))))))</f>
        <v>1.1000000000000001</v>
      </c>
      <c r="E114" s="12">
        <f>IF('Datos de entrada (Sistema)'!$I$16="Si",1,IF('Datos de entrada (Sistema)'!$I$16="No",0))</f>
        <v>1</v>
      </c>
      <c r="F114" s="12">
        <f>IF('Datos de entrada (Sistema)'!$I$12="Trifásico",3,IF('Datos de entrada (Sistema)'!$I$12="Monofásico trifilar",2,IF('Datos de entrada (Sistema)'!$I$12="Monofásico bifilar",1)))</f>
        <v>3</v>
      </c>
      <c r="G114"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14" s="9">
        <f>IF(F114=3,'Datos de entrada (Sistema)'!$I$17*3*((Costos!G114/'Datos de entrada (Sistema)'!$I$17)^2)*'Datos de entrada (Conductor)'!L22*Costos!D114*Costos!$B$4,IF(F114=2,'Datos de entrada (Sistema)'!$I$17*2*((Costos!G114/'Datos de entrada (Sistema)'!$I$17)^2)*'Datos de entrada (Conductor)'!L22*Costos!D114*Costos!$B$4,IF(F114=1,'Datos de entrada (Sistema)'!$I$17*((Costos!G114/'Datos de entrada (Sistema)'!$I$17)^2)*'Datos de entrada (Conductor)'!L22*Costos!D114*Costos!$B$4,"error")))</f>
        <v>944.61972498164744</v>
      </c>
      <c r="I114" s="9">
        <f>'Datos de entrada (Sistema)'!$O$18*'Datos de entrada (Sistema)'!$P$18*'Datos de entrada (Sistema)'!$I$15*1000</f>
        <v>572400</v>
      </c>
      <c r="J114" s="123">
        <f t="shared" si="1"/>
        <v>1.6502790443425007E-3</v>
      </c>
      <c r="K11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14" s="13">
        <f>IF(K114&gt;J114,(1+E114*0.04)*'Datos de entrada (Conductor)'!K22*D114,0)</f>
        <v>117834288.00000001</v>
      </c>
      <c r="M114" s="13">
        <f>IF(K114&gt;J114,G114^2*'Datos de entrada (Conductor)'!L22*D114*$B$5,0)</f>
        <v>5096297.1585485004</v>
      </c>
    </row>
    <row r="115" spans="2:13" x14ac:dyDescent="0.25">
      <c r="B115" s="2">
        <v>5</v>
      </c>
      <c r="C115" s="2">
        <f>'Datos de entrada (Conductor)'!J23</f>
        <v>250</v>
      </c>
      <c r="D115" s="12">
        <f>IF(B115=1,'Datos de entrada (Sistema)'!$N$14,IF(B115=2,'Datos de entrada (Sistema)'!$N$15,IF(B115=3,'Datos de entrada (Sistema)'!$N$16,IF(B115=4,'Datos de entrada (Sistema)'!$N$17,IF(B115=5,'Datos de entrada (Sistema)'!$N$18,IF(B115=6,'Datos de entrada (Sistema)'!$N$19,IF(B115=7,'Datos de entrada (Sistema)'!$N$20,IF(B115=8,'Datos de entrada (Sistema)'!$N$21, IF(B115=9,'Datos de entrada (Sistema)'!$N$22,IF(B115=10,'Datos de entrada (Sistema)'!$N$23,IF(B115=11,'Datos de entrada (Sistema)'!$N$24,”Error”)))))))))))</f>
        <v>1.1000000000000001</v>
      </c>
      <c r="E115" s="12">
        <f>IF('Datos de entrada (Sistema)'!$I$16="Si",1,IF('Datos de entrada (Sistema)'!$I$16="No",0))</f>
        <v>1</v>
      </c>
      <c r="F115" s="12">
        <f>IF('Datos de entrada (Sistema)'!$I$12="Trifásico",3,IF('Datos de entrada (Sistema)'!$I$12="Monofásico trifilar",2,IF('Datos de entrada (Sistema)'!$I$12="Monofásico bifilar",1)))</f>
        <v>3</v>
      </c>
      <c r="G115"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15" s="9">
        <f>IF(F115=3,'Datos de entrada (Sistema)'!$I$17*3*((Costos!G115/'Datos de entrada (Sistema)'!$I$17)^2)*'Datos de entrada (Conductor)'!L23*Costos!D115*Costos!$B$4,IF(F115=2,'Datos de entrada (Sistema)'!$I$17*2*((Costos!G115/'Datos de entrada (Sistema)'!$I$17)^2)*'Datos de entrada (Conductor)'!L23*Costos!D115*Costos!$B$4,IF(F115=1,'Datos de entrada (Sistema)'!$I$17*((Costos!G115/'Datos de entrada (Sistema)'!$I$17)^2)*'Datos de entrada (Conductor)'!L23*Costos!D115*Costos!$B$4,"error")))</f>
        <v>0</v>
      </c>
      <c r="I115" s="9">
        <f>'Datos de entrada (Sistema)'!$O$18*'Datos de entrada (Sistema)'!$P$18*'Datos de entrada (Sistema)'!$I$15*1000</f>
        <v>572400</v>
      </c>
      <c r="J115" s="123">
        <f t="shared" si="1"/>
        <v>0</v>
      </c>
      <c r="K11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15" s="13">
        <f>IF(K115&gt;J115,(1+E115*0.04)*'Datos de entrada (Conductor)'!K23*D115,0)</f>
        <v>0</v>
      </c>
      <c r="M115" s="13">
        <f>IF(K115&gt;J115,G115^2*'Datos de entrada (Conductor)'!L23*D115*$B$5,0)</f>
        <v>0</v>
      </c>
    </row>
    <row r="116" spans="2:13" x14ac:dyDescent="0.25">
      <c r="B116" s="2">
        <v>5</v>
      </c>
      <c r="C116" s="2">
        <f>'Datos de entrada (Conductor)'!J24</f>
        <v>266</v>
      </c>
      <c r="D116" s="12">
        <f>IF(B116=1,'Datos de entrada (Sistema)'!$N$14,IF(B116=2,'Datos de entrada (Sistema)'!$N$15,IF(B116=3,'Datos de entrada (Sistema)'!$N$16,IF(B116=4,'Datos de entrada (Sistema)'!$N$17,IF(B116=5,'Datos de entrada (Sistema)'!$N$18,IF(B116=6,'Datos de entrada (Sistema)'!$N$19,IF(B116=7,'Datos de entrada (Sistema)'!$N$20,IF(B116=8,'Datos de entrada (Sistema)'!$N$21, IF(B116=9,'Datos de entrada (Sistema)'!$N$22,IF(B116=10,'Datos de entrada (Sistema)'!$N$23,IF(B116=11,'Datos de entrada (Sistema)'!$N$24,”Error”)))))))))))</f>
        <v>1.1000000000000001</v>
      </c>
      <c r="E116" s="12">
        <f>IF('Datos de entrada (Sistema)'!$I$16="Si",1,IF('Datos de entrada (Sistema)'!$I$16="No",0))</f>
        <v>1</v>
      </c>
      <c r="F116" s="12">
        <f>IF('Datos de entrada (Sistema)'!$I$12="Trifásico",3,IF('Datos de entrada (Sistema)'!$I$12="Monofásico trifilar",2,IF('Datos de entrada (Sistema)'!$I$12="Monofásico bifilar",1)))</f>
        <v>3</v>
      </c>
      <c r="G116"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16" s="9">
        <f>IF(F116=3,'Datos de entrada (Sistema)'!$I$17*3*((Costos!G116/'Datos de entrada (Sistema)'!$I$17)^2)*'Datos de entrada (Conductor)'!L24*Costos!D116*Costos!$B$4,IF(F116=2,'Datos de entrada (Sistema)'!$I$17*2*((Costos!G116/'Datos de entrada (Sistema)'!$I$17)^2)*'Datos de entrada (Conductor)'!L24*Costos!D116*Costos!$B$4,IF(F116=1,'Datos de entrada (Sistema)'!$I$17*((Costos!G116/'Datos de entrada (Sistema)'!$I$17)^2)*'Datos de entrada (Conductor)'!L24*Costos!D116*Costos!$B$4,"error")))</f>
        <v>756.77560248589248</v>
      </c>
      <c r="I116" s="9">
        <f>'Datos de entrada (Sistema)'!$O$18*'Datos de entrada (Sistema)'!$P$18*'Datos de entrada (Sistema)'!$I$15*1000</f>
        <v>572400</v>
      </c>
      <c r="J116" s="123">
        <f t="shared" si="1"/>
        <v>1.3221097178300009E-3</v>
      </c>
      <c r="K11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16" s="13">
        <f>IF(K116&gt;J116,(1+E116*0.04)*'Datos de entrada (Conductor)'!K24*D116,0)</f>
        <v>140789792</v>
      </c>
      <c r="M116" s="13">
        <f>IF(K116&gt;J116,G116^2*'Datos de entrada (Conductor)'!L24*D116*$B$5,0)</f>
        <v>4082863.4535263525</v>
      </c>
    </row>
    <row r="117" spans="2:13" x14ac:dyDescent="0.25">
      <c r="B117" s="2">
        <v>5</v>
      </c>
      <c r="C117" s="2">
        <f>'Datos de entrada (Conductor)'!J25</f>
        <v>336</v>
      </c>
      <c r="D117" s="12">
        <f>IF(B117=1,'Datos de entrada (Sistema)'!$N$14,IF(B117=2,'Datos de entrada (Sistema)'!$N$15,IF(B117=3,'Datos de entrada (Sistema)'!$N$16,IF(B117=4,'Datos de entrada (Sistema)'!$N$17,IF(B117=5,'Datos de entrada (Sistema)'!$N$18,IF(B117=6,'Datos de entrada (Sistema)'!$N$19,IF(B117=7,'Datos de entrada (Sistema)'!$N$20,IF(B117=8,'Datos de entrada (Sistema)'!$N$21, IF(B117=9,'Datos de entrada (Sistema)'!$N$22,IF(B117=10,'Datos de entrada (Sistema)'!$N$23,IF(B117=11,'Datos de entrada (Sistema)'!$N$24,”Error”)))))))))))</f>
        <v>1.1000000000000001</v>
      </c>
      <c r="E117" s="12">
        <f>IF('Datos de entrada (Sistema)'!$I$16="Si",1,IF('Datos de entrada (Sistema)'!$I$16="No",0))</f>
        <v>1</v>
      </c>
      <c r="F117" s="12">
        <f>IF('Datos de entrada (Sistema)'!$I$12="Trifásico",3,IF('Datos de entrada (Sistema)'!$I$12="Monofásico trifilar",2,IF('Datos de entrada (Sistema)'!$I$12="Monofásico bifilar",1)))</f>
        <v>3</v>
      </c>
      <c r="G117"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17" s="9">
        <f>IF(F117=3,'Datos de entrada (Sistema)'!$I$17*3*((Costos!G117/'Datos de entrada (Sistema)'!$I$17)^2)*'Datos de entrada (Conductor)'!L25*Costos!D117*Costos!$B$4,IF(F117=2,'Datos de entrada (Sistema)'!$I$17*2*((Costos!G117/'Datos de entrada (Sistema)'!$I$17)^2)*'Datos de entrada (Conductor)'!L25*Costos!D117*Costos!$B$4,IF(F117=1,'Datos de entrada (Sistema)'!$I$17*((Costos!G117/'Datos de entrada (Sistema)'!$I$17)^2)*'Datos de entrada (Conductor)'!L25*Costos!D117*Costos!$B$4,"error")))</f>
        <v>600.87622896546327</v>
      </c>
      <c r="I117" s="9">
        <f>'Datos de entrada (Sistema)'!$O$18*'Datos de entrada (Sistema)'!$P$18*'Datos de entrada (Sistema)'!$I$15*1000</f>
        <v>572400</v>
      </c>
      <c r="J117" s="123">
        <f t="shared" si="1"/>
        <v>1.0497488276825005E-3</v>
      </c>
      <c r="K11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17" s="13">
        <f>IF(K117&gt;J117,(1+E117*0.04)*'Datos de entrada (Conductor)'!K25*D117,0)</f>
        <v>163454720</v>
      </c>
      <c r="M117" s="13">
        <f>IF(K117&gt;J117,G117^2*'Datos de entrada (Conductor)'!L25*D117*$B$5,0)</f>
        <v>3241774.163010966</v>
      </c>
    </row>
    <row r="118" spans="2:13" x14ac:dyDescent="0.25">
      <c r="B118" s="2">
        <v>5</v>
      </c>
      <c r="C118" s="2">
        <f>'Datos de entrada (Conductor)'!J26</f>
        <v>350</v>
      </c>
      <c r="D118" s="12">
        <f>IF(B118=1,'Datos de entrada (Sistema)'!$N$14,IF(B118=2,'Datos de entrada (Sistema)'!$N$15,IF(B118=3,'Datos de entrada (Sistema)'!$N$16,IF(B118=4,'Datos de entrada (Sistema)'!$N$17,IF(B118=5,'Datos de entrada (Sistema)'!$N$18,IF(B118=6,'Datos de entrada (Sistema)'!$N$19,IF(B118=7,'Datos de entrada (Sistema)'!$N$20,IF(B118=8,'Datos de entrada (Sistema)'!$N$21, IF(B118=9,'Datos de entrada (Sistema)'!$N$22,IF(B118=10,'Datos de entrada (Sistema)'!$N$23,IF(B118=11,'Datos de entrada (Sistema)'!$N$24,”Error”)))))))))))</f>
        <v>1.1000000000000001</v>
      </c>
      <c r="E118" s="12">
        <f>IF('Datos de entrada (Sistema)'!$I$16="Si",1,IF('Datos de entrada (Sistema)'!$I$16="No",0))</f>
        <v>1</v>
      </c>
      <c r="F118" s="12">
        <f>IF('Datos de entrada (Sistema)'!$I$12="Trifásico",3,IF('Datos de entrada (Sistema)'!$I$12="Monofásico trifilar",2,IF('Datos de entrada (Sistema)'!$I$12="Monofásico bifilar",1)))</f>
        <v>3</v>
      </c>
      <c r="G118"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18" s="9">
        <f>IF(F118=3,'Datos de entrada (Sistema)'!$I$17*3*((Costos!G118/'Datos de entrada (Sistema)'!$I$17)^2)*'Datos de entrada (Conductor)'!L26*Costos!D118*Costos!$B$4,IF(F118=2,'Datos de entrada (Sistema)'!$I$17*2*((Costos!G118/'Datos de entrada (Sistema)'!$I$17)^2)*'Datos de entrada (Conductor)'!L26*Costos!D118*Costos!$B$4,IF(F118=1,'Datos de entrada (Sistema)'!$I$17*((Costos!G118/'Datos de entrada (Sistema)'!$I$17)^2)*'Datos de entrada (Conductor)'!L26*Costos!D118*Costos!$B$4,"error")))</f>
        <v>0</v>
      </c>
      <c r="I118" s="9">
        <f>'Datos de entrada (Sistema)'!$O$18*'Datos de entrada (Sistema)'!$P$18*'Datos de entrada (Sistema)'!$I$15*1000</f>
        <v>572400</v>
      </c>
      <c r="J118" s="123">
        <f t="shared" si="1"/>
        <v>0</v>
      </c>
      <c r="K11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18" s="13">
        <f>IF(K118&gt;J118,(1+E118*0.04)*'Datos de entrada (Conductor)'!K26*D118,0)</f>
        <v>0</v>
      </c>
      <c r="M118" s="13">
        <f>IF(K118&gt;J118,G118^2*'Datos de entrada (Conductor)'!L26*D118*$B$5,0)</f>
        <v>0</v>
      </c>
    </row>
    <row r="119" spans="2:13" x14ac:dyDescent="0.25">
      <c r="B119" s="2">
        <v>5</v>
      </c>
      <c r="C119" s="2">
        <f>'Datos de entrada (Conductor)'!J27</f>
        <v>477</v>
      </c>
      <c r="D119" s="12">
        <f>IF(B119=1,'Datos de entrada (Sistema)'!$N$14,IF(B119=2,'Datos de entrada (Sistema)'!$N$15,IF(B119=3,'Datos de entrada (Sistema)'!$N$16,IF(B119=4,'Datos de entrada (Sistema)'!$N$17,IF(B119=5,'Datos de entrada (Sistema)'!$N$18,IF(B119=6,'Datos de entrada (Sistema)'!$N$19,IF(B119=7,'Datos de entrada (Sistema)'!$N$20,IF(B119=8,'Datos de entrada (Sistema)'!$N$21, IF(B119=9,'Datos de entrada (Sistema)'!$N$22,IF(B119=10,'Datos de entrada (Sistema)'!$N$23,IF(B119=11,'Datos de entrada (Sistema)'!$N$24,”Error”)))))))))))</f>
        <v>1.1000000000000001</v>
      </c>
      <c r="E119" s="12">
        <f>IF('Datos de entrada (Sistema)'!$I$16="Si",1,IF('Datos de entrada (Sistema)'!$I$16="No",0))</f>
        <v>1</v>
      </c>
      <c r="F119" s="12">
        <f>IF('Datos de entrada (Sistema)'!$I$12="Trifásico",3,IF('Datos de entrada (Sistema)'!$I$12="Monofásico trifilar",2,IF('Datos de entrada (Sistema)'!$I$12="Monofásico bifilar",1)))</f>
        <v>3</v>
      </c>
      <c r="G119"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19" s="9">
        <f>IF(F119=3,'Datos de entrada (Sistema)'!$I$17*3*((Costos!G119/'Datos de entrada (Sistema)'!$I$17)^2)*'Datos de entrada (Conductor)'!L27*Costos!D119*Costos!$B$4,IF(F119=2,'Datos de entrada (Sistema)'!$I$17*2*((Costos!G119/'Datos de entrada (Sistema)'!$I$17)^2)*'Datos de entrada (Conductor)'!L27*Costos!D119*Costos!$B$4,IF(F119=1,'Datos de entrada (Sistema)'!$I$17*((Costos!G119/'Datos de entrada (Sistema)'!$I$17)^2)*'Datos de entrada (Conductor)'!L27*Costos!D119*Costos!$B$4,"error")))</f>
        <v>423.60536845449928</v>
      </c>
      <c r="I119" s="9">
        <f>'Datos de entrada (Sistema)'!$O$18*'Datos de entrada (Sistema)'!$P$18*'Datos de entrada (Sistema)'!$I$15*1000</f>
        <v>572400</v>
      </c>
      <c r="J119" s="123">
        <f t="shared" si="1"/>
        <v>7.4005130757250049E-4</v>
      </c>
      <c r="K11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19" s="13">
        <f>IF(K119&gt;J119,(1+E119*0.04)*'Datos de entrada (Conductor)'!K27*D119,0)</f>
        <v>203554208.00000003</v>
      </c>
      <c r="M119" s="13">
        <f>IF(K119&gt;J119,G119^2*'Datos de entrada (Conductor)'!L27*D119*$B$5,0)</f>
        <v>2285384.0318044359</v>
      </c>
    </row>
    <row r="120" spans="2:13" x14ac:dyDescent="0.25">
      <c r="B120" s="2">
        <v>5</v>
      </c>
      <c r="C120" s="2">
        <f>'Datos de entrada (Conductor)'!J28</f>
        <v>500</v>
      </c>
      <c r="D120" s="12">
        <f>IF(B120=1,'Datos de entrada (Sistema)'!$N$14,IF(B120=2,'Datos de entrada (Sistema)'!$N$15,IF(B120=3,'Datos de entrada (Sistema)'!$N$16,IF(B120=4,'Datos de entrada (Sistema)'!$N$17,IF(B120=5,'Datos de entrada (Sistema)'!$N$18,IF(B120=6,'Datos de entrada (Sistema)'!$N$19,IF(B120=7,'Datos de entrada (Sistema)'!$N$20,IF(B120=8,'Datos de entrada (Sistema)'!$N$21, IF(B120=9,'Datos de entrada (Sistema)'!$N$22,IF(B120=10,'Datos de entrada (Sistema)'!$N$23,IF(B120=11,'Datos de entrada (Sistema)'!$N$24,”Error”)))))))))))</f>
        <v>1.1000000000000001</v>
      </c>
      <c r="E120" s="12">
        <f>IF('Datos de entrada (Sistema)'!$I$16="Si",1,IF('Datos de entrada (Sistema)'!$I$16="No",0))</f>
        <v>1</v>
      </c>
      <c r="F120" s="12">
        <f>IF('Datos de entrada (Sistema)'!$I$12="Trifásico",3,IF('Datos de entrada (Sistema)'!$I$12="Monofásico trifilar",2,IF('Datos de entrada (Sistema)'!$I$12="Monofásico bifilar",1)))</f>
        <v>3</v>
      </c>
      <c r="G120"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20" s="9">
        <f>IF(F120=3,'Datos de entrada (Sistema)'!$I$17*3*((Costos!G120/'Datos de entrada (Sistema)'!$I$17)^2)*'Datos de entrada (Conductor)'!L28*Costos!D120*Costos!$B$4,IF(F120=2,'Datos de entrada (Sistema)'!$I$17*2*((Costos!G120/'Datos de entrada (Sistema)'!$I$17)^2)*'Datos de entrada (Conductor)'!L28*Costos!D120*Costos!$B$4,IF(F120=1,'Datos de entrada (Sistema)'!$I$17*((Costos!G120/'Datos de entrada (Sistema)'!$I$17)^2)*'Datos de entrada (Conductor)'!L28*Costos!D120*Costos!$B$4,"error")))</f>
        <v>0</v>
      </c>
      <c r="I120" s="9">
        <f>'Datos de entrada (Sistema)'!$O$18*'Datos de entrada (Sistema)'!$P$18*'Datos de entrada (Sistema)'!$I$15*1000</f>
        <v>572400</v>
      </c>
      <c r="J120" s="123">
        <f t="shared" si="1"/>
        <v>0</v>
      </c>
      <c r="K12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20" s="13">
        <f>IF(K120&gt;J120,(1+E120*0.04)*'Datos de entrada (Conductor)'!K28*D120,0)</f>
        <v>0</v>
      </c>
      <c r="M120" s="13">
        <f>IF(K120&gt;J120,G120^2*'Datos de entrada (Conductor)'!L28*D120*$B$5,0)</f>
        <v>0</v>
      </c>
    </row>
    <row r="121" spans="2:13" x14ac:dyDescent="0.25">
      <c r="B121" s="2">
        <v>5</v>
      </c>
      <c r="C121" s="2">
        <f>'Datos de entrada (Conductor)'!J29</f>
        <v>795</v>
      </c>
      <c r="D121" s="12">
        <f>IF(B121=1,'Datos de entrada (Sistema)'!$N$14,IF(B121=2,'Datos de entrada (Sistema)'!$N$15,IF(B121=3,'Datos de entrada (Sistema)'!$N$16,IF(B121=4,'Datos de entrada (Sistema)'!$N$17,IF(B121=5,'Datos de entrada (Sistema)'!$N$18,IF(B121=6,'Datos de entrada (Sistema)'!$N$19,IF(B121=7,'Datos de entrada (Sistema)'!$N$20,IF(B121=8,'Datos de entrada (Sistema)'!$N$21, IF(B121=9,'Datos de entrada (Sistema)'!$N$22,IF(B121=10,'Datos de entrada (Sistema)'!$N$23,IF(B121=11,'Datos de entrada (Sistema)'!$N$24,”Error”)))))))))))</f>
        <v>1.1000000000000001</v>
      </c>
      <c r="E121" s="12">
        <f>IF('Datos de entrada (Sistema)'!$I$16="Si",1,IF('Datos de entrada (Sistema)'!$I$16="No",0))</f>
        <v>1</v>
      </c>
      <c r="F121" s="12">
        <f>IF('Datos de entrada (Sistema)'!$I$12="Trifásico",3,IF('Datos de entrada (Sistema)'!$I$12="Monofásico trifilar",2,IF('Datos de entrada (Sistema)'!$I$12="Monofásico bifilar",1)))</f>
        <v>3</v>
      </c>
      <c r="G121"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21" s="9">
        <f>IF(F121=3,'Datos de entrada (Sistema)'!$I$17*3*((Costos!G121/'Datos de entrada (Sistema)'!$I$17)^2)*'Datos de entrada (Conductor)'!L29*Costos!D121*Costos!$B$4,IF(F121=2,'Datos de entrada (Sistema)'!$I$17*2*((Costos!G121/'Datos de entrada (Sistema)'!$I$17)^2)*'Datos de entrada (Conductor)'!L29*Costos!D121*Costos!$B$4,IF(F121=1,'Datos de entrada (Sistema)'!$I$17*((Costos!G121/'Datos de entrada (Sistema)'!$I$17)^2)*'Datos de entrada (Conductor)'!L29*Costos!D121*Costos!$B$4,"error")))</f>
        <v>253.98325065593716</v>
      </c>
      <c r="I121" s="9">
        <f>'Datos de entrada (Sistema)'!$O$18*'Datos de entrada (Sistema)'!$P$18*'Datos de entrada (Sistema)'!$I$15*1000</f>
        <v>572400</v>
      </c>
      <c r="J121" s="123">
        <f t="shared" si="1"/>
        <v>4.4371637081750027E-4</v>
      </c>
      <c r="K12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21" s="13">
        <f>IF(K121&gt;J121,(1+E121*0.04)*'Datos de entrada (Conductor)'!K29*D121,0)</f>
        <v>276198208</v>
      </c>
      <c r="M121" s="13">
        <f>IF(K121&gt;J121,G121^2*'Datos de entrada (Conductor)'!L29*D121*$B$5,0)</f>
        <v>1370259.4646347361</v>
      </c>
    </row>
    <row r="122" spans="2:13" x14ac:dyDescent="0.25">
      <c r="B122" s="2">
        <v>5</v>
      </c>
      <c r="C122" s="2">
        <f>'Datos de entrada (Conductor)'!J30</f>
        <v>1000</v>
      </c>
      <c r="D122" s="12">
        <f>IF(B122=1,'Datos de entrada (Sistema)'!$N$14,IF(B122=2,'Datos de entrada (Sistema)'!$N$15,IF(B122=3,'Datos de entrada (Sistema)'!$N$16,IF(B122=4,'Datos de entrada (Sistema)'!$N$17,IF(B122=5,'Datos de entrada (Sistema)'!$N$18,IF(B122=6,'Datos de entrada (Sistema)'!$N$19,IF(B122=7,'Datos de entrada (Sistema)'!$N$20,IF(B122=8,'Datos de entrada (Sistema)'!$N$21, IF(B122=9,'Datos de entrada (Sistema)'!$N$22,IF(B122=10,'Datos de entrada (Sistema)'!$N$23,IF(B122=11,'Datos de entrada (Sistema)'!$N$24,”Error”)))))))))))</f>
        <v>1.1000000000000001</v>
      </c>
      <c r="E122" s="12">
        <f>IF('Datos de entrada (Sistema)'!$I$16="Si",1,IF('Datos de entrada (Sistema)'!$I$16="No",0))</f>
        <v>1</v>
      </c>
      <c r="F122" s="12">
        <f>IF('Datos de entrada (Sistema)'!$I$12="Trifásico",3,IF('Datos de entrada (Sistema)'!$I$12="Monofásico trifilar",2,IF('Datos de entrada (Sistema)'!$I$12="Monofásico bifilar",1)))</f>
        <v>3</v>
      </c>
      <c r="G122" s="23">
        <f>IF('Datos de entrada (Sistema)'!$I$12="Trifásico",('Datos de entrada (Sistema)'!$O$18)/(SQRT(3)*'Datos de entrada (Sistema)'!$I$13),IF('Datos de entrada (Sistema)'!$I$12="Monofásico trifilar",('Datos de entrada (Sistema)'!$O$18)/('Datos de entrada (Sistema)'!$I$13),IF('Datos de entrada (Sistema)'!$I$12="Monofásico bifilar",('Datos de entrada (Sistema)'!$O$18)/('Datos de entrada (Sistema)'!$I$13))))*(1+'Datos de entrada (Sistema)'!$Q$18)</f>
        <v>48.112522432468822</v>
      </c>
      <c r="H122" s="9">
        <f>IF(F122=3,'Datos de entrada (Sistema)'!$I$17*3*((Costos!G122/'Datos de entrada (Sistema)'!$I$17)^2)*'Datos de entrada (Conductor)'!L30*Costos!D122*Costos!$B$4,IF(F122=2,'Datos de entrada (Sistema)'!$I$17*2*((Costos!G122/'Datos de entrada (Sistema)'!$I$17)^2)*'Datos de entrada (Conductor)'!L30*Costos!D122*Costos!$B$4,IF(F122=1,'Datos de entrada (Sistema)'!$I$17*((Costos!G122/'Datos de entrada (Sistema)'!$I$17)^2)*'Datos de entrada (Conductor)'!L30*Costos!D122*Costos!$B$4,"error")))</f>
        <v>0</v>
      </c>
      <c r="I122" s="9">
        <f>'Datos de entrada (Sistema)'!$O$18*'Datos de entrada (Sistema)'!$P$18*'Datos de entrada (Sistema)'!$I$15*1000</f>
        <v>572400</v>
      </c>
      <c r="J122" s="123">
        <f t="shared" si="1"/>
        <v>0</v>
      </c>
      <c r="K12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22" s="13">
        <f>IF(K122&gt;J122,(1+E122*0.04)*'Datos de entrada (Conductor)'!K30*D122,0)</f>
        <v>0</v>
      </c>
      <c r="M122" s="13">
        <f>IF(K122&gt;J122,G122^2*'Datos de entrada (Conductor)'!L30*D122*$B$5,0)</f>
        <v>0</v>
      </c>
    </row>
    <row r="123" spans="2:13" x14ac:dyDescent="0.25">
      <c r="B123" s="2">
        <v>6</v>
      </c>
      <c r="C123" s="2">
        <f>'Datos de entrada (Conductor)'!J8</f>
        <v>0</v>
      </c>
      <c r="D123" s="12">
        <f>IF(B123=1,'Datos de entrada (Sistema)'!$N$14,IF(B123=2,'Datos de entrada (Sistema)'!$N$15,IF(B123=3,'Datos de entrada (Sistema)'!$N$16,IF(B123=4,'Datos de entrada (Sistema)'!$N$17,IF(B123=5,'Datos de entrada (Sistema)'!$N$18,IF(B123=6,'Datos de entrada (Sistema)'!$N$19,IF(B123=7,'Datos de entrada (Sistema)'!$N$20,IF(B123=8,'Datos de entrada (Sistema)'!$N$21, IF(B123=9,'Datos de entrada (Sistema)'!$N$22,IF(B123=10,'Datos de entrada (Sistema)'!$N$23,IF(B123=11,'Datos de entrada (Sistema)'!$N$24,”Error”)))))))))))</f>
        <v>1.1000000000000001</v>
      </c>
      <c r="E123" s="12">
        <f>IF('Datos de entrada (Sistema)'!$I$16="Si",1,IF('Datos de entrada (Sistema)'!$I$16="No",0))</f>
        <v>1</v>
      </c>
      <c r="F123" s="12">
        <f>IF('Datos de entrada (Sistema)'!$I$12="Trifásico",3,IF('Datos de entrada (Sistema)'!$I$12="Monofásico trifilar",2,IF('Datos de entrada (Sistema)'!$I$12="Monofásico bifilar",1)))</f>
        <v>3</v>
      </c>
      <c r="G123"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23" s="9">
        <f>IF(F123=3,'Datos de entrada (Sistema)'!$I$17*3*((Costos!G123/'Datos de entrada (Sistema)'!$I$17)^2)*'Datos de entrada (Conductor)'!L8*Costos!D123*Costos!$B$4,IF(F123=2,'Datos de entrada (Sistema)'!$I$17*2*((Costos!G123/'Datos de entrada (Sistema)'!$I$17)^2)*'Datos de entrada (Conductor)'!L8*Costos!D123*Costos!$B$4,IF(F123=1,'Datos de entrada (Sistema)'!$I$17*((Costos!G123/'Datos de entrada (Sistema)'!$I$17)^2)*'Datos de entrada (Conductor)'!L8*Costos!D123*Costos!$B$4,"error")))</f>
        <v>0</v>
      </c>
      <c r="I123" s="9">
        <f>'Datos de entrada (Sistema)'!$O$19*'Datos de entrada (Sistema)'!$P$19*'Datos de entrada (Sistema)'!$I$15*1000</f>
        <v>0</v>
      </c>
      <c r="J123" s="123" t="e">
        <f t="shared" si="1"/>
        <v>#DIV/0!</v>
      </c>
      <c r="K12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23" s="13" t="e">
        <f>IF(K123&gt;J123,(1+E123*0.04)*'Datos de entrada (Conductor)'!K8*D123,0)</f>
        <v>#DIV/0!</v>
      </c>
      <c r="M123" s="13" t="e">
        <f>IF(K123&gt;J123,G123^2*'Datos de entrada (Conductor)'!L8*D123*$B$5,0)</f>
        <v>#DIV/0!</v>
      </c>
    </row>
    <row r="124" spans="2:13" x14ac:dyDescent="0.25">
      <c r="B124" s="2">
        <v>6</v>
      </c>
      <c r="C124" s="2">
        <f>'Datos de entrada (Conductor)'!J9</f>
        <v>0</v>
      </c>
      <c r="D124" s="12">
        <f>IF(B124=1,'Datos de entrada (Sistema)'!$N$14,IF(B124=2,'Datos de entrada (Sistema)'!$N$15,IF(B124=3,'Datos de entrada (Sistema)'!$N$16,IF(B124=4,'Datos de entrada (Sistema)'!$N$17,IF(B124=5,'Datos de entrada (Sistema)'!$N$18,IF(B124=6,'Datos de entrada (Sistema)'!$N$19,IF(B124=7,'Datos de entrada (Sistema)'!$N$20,IF(B124=8,'Datos de entrada (Sistema)'!$N$21, IF(B124=9,'Datos de entrada (Sistema)'!$N$22,IF(B124=10,'Datos de entrada (Sistema)'!$N$23,IF(B124=11,'Datos de entrada (Sistema)'!$N$24,”Error”)))))))))))</f>
        <v>1.1000000000000001</v>
      </c>
      <c r="E124" s="12">
        <f>IF('Datos de entrada (Sistema)'!$I$16="Si",1,IF('Datos de entrada (Sistema)'!$I$16="No",0))</f>
        <v>1</v>
      </c>
      <c r="F124" s="12">
        <f>IF('Datos de entrada (Sistema)'!$I$12="Trifásico",3,IF('Datos de entrada (Sistema)'!$I$12="Monofásico trifilar",2,IF('Datos de entrada (Sistema)'!$I$12="Monofásico bifilar",1)))</f>
        <v>3</v>
      </c>
      <c r="G124"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24" s="9">
        <f>IF(F124=3,'Datos de entrada (Sistema)'!$I$17*3*((Costos!G124/'Datos de entrada (Sistema)'!$I$17)^2)*'Datos de entrada (Conductor)'!L9*Costos!D124*Costos!$B$4,IF(F124=2,'Datos de entrada (Sistema)'!$I$17*2*((Costos!G124/'Datos de entrada (Sistema)'!$I$17)^2)*'Datos de entrada (Conductor)'!L9*Costos!D124*Costos!$B$4,IF(F124=1,'Datos de entrada (Sistema)'!$I$17*((Costos!G124/'Datos de entrada (Sistema)'!$I$17)^2)*'Datos de entrada (Conductor)'!L9*Costos!D124*Costos!$B$4,"error")))</f>
        <v>0</v>
      </c>
      <c r="I124" s="9">
        <f>'Datos de entrada (Sistema)'!$O$19*'Datos de entrada (Sistema)'!$P$19*'Datos de entrada (Sistema)'!$I$15*1000</f>
        <v>0</v>
      </c>
      <c r="J124" s="123" t="e">
        <f t="shared" si="1"/>
        <v>#DIV/0!</v>
      </c>
      <c r="K12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24" s="13" t="e">
        <f>IF(K124&gt;J124,(1+E124*0.04)*'Datos de entrada (Conductor)'!K9*D124,0)</f>
        <v>#DIV/0!</v>
      </c>
      <c r="M124" s="13" t="e">
        <f>IF(K124&gt;J124,G124^2*'Datos de entrada (Conductor)'!L9*D124*$B$5,0)</f>
        <v>#DIV/0!</v>
      </c>
    </row>
    <row r="125" spans="2:13" x14ac:dyDescent="0.25">
      <c r="B125" s="2">
        <v>6</v>
      </c>
      <c r="C125" s="2">
        <f>'Datos de entrada (Conductor)'!J10</f>
        <v>0</v>
      </c>
      <c r="D125" s="12">
        <f>IF(B125=1,'Datos de entrada (Sistema)'!$N$14,IF(B125=2,'Datos de entrada (Sistema)'!$N$15,IF(B125=3,'Datos de entrada (Sistema)'!$N$16,IF(B125=4,'Datos de entrada (Sistema)'!$N$17,IF(B125=5,'Datos de entrada (Sistema)'!$N$18,IF(B125=6,'Datos de entrada (Sistema)'!$N$19,IF(B125=7,'Datos de entrada (Sistema)'!$N$20,IF(B125=8,'Datos de entrada (Sistema)'!$N$21, IF(B125=9,'Datos de entrada (Sistema)'!$N$22,IF(B125=10,'Datos de entrada (Sistema)'!$N$23,IF(B125=11,'Datos de entrada (Sistema)'!$N$24,”Error”)))))))))))</f>
        <v>1.1000000000000001</v>
      </c>
      <c r="E125" s="12">
        <f>IF('Datos de entrada (Sistema)'!$I$16="Si",1,IF('Datos de entrada (Sistema)'!$I$16="No",0))</f>
        <v>1</v>
      </c>
      <c r="F125" s="12">
        <f>IF('Datos de entrada (Sistema)'!$I$12="Trifásico",3,IF('Datos de entrada (Sistema)'!$I$12="Monofásico trifilar",2,IF('Datos de entrada (Sistema)'!$I$12="Monofásico bifilar",1)))</f>
        <v>3</v>
      </c>
      <c r="G125"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25" s="9">
        <f>IF(F125=3,'Datos de entrada (Sistema)'!$I$17*3*((Costos!G125/'Datos de entrada (Sistema)'!$I$17)^2)*'Datos de entrada (Conductor)'!L10*Costos!D125*Costos!$B$4,IF(F125=2,'Datos de entrada (Sistema)'!$I$17*2*((Costos!G125/'Datos de entrada (Sistema)'!$I$17)^2)*'Datos de entrada (Conductor)'!L10*Costos!D125*Costos!$B$4,IF(F125=1,'Datos de entrada (Sistema)'!$I$17*((Costos!G125/'Datos de entrada (Sistema)'!$I$17)^2)*'Datos de entrada (Conductor)'!L10*Costos!D125*Costos!$B$4,"error")))</f>
        <v>0</v>
      </c>
      <c r="I125" s="9">
        <f>'Datos de entrada (Sistema)'!$O$19*'Datos de entrada (Sistema)'!$P$19*'Datos de entrada (Sistema)'!$I$15*1000</f>
        <v>0</v>
      </c>
      <c r="J125" s="123" t="e">
        <f t="shared" si="1"/>
        <v>#DIV/0!</v>
      </c>
      <c r="K12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25" s="13" t="e">
        <f>IF(K125&gt;J125,(1+E125*0.04)*'Datos de entrada (Conductor)'!K10*D125,0)</f>
        <v>#DIV/0!</v>
      </c>
      <c r="M125" s="13" t="e">
        <f>IF(K125&gt;J125,G125^2*'Datos de entrada (Conductor)'!L10*D125*$B$5,0)</f>
        <v>#DIV/0!</v>
      </c>
    </row>
    <row r="126" spans="2:13" x14ac:dyDescent="0.25">
      <c r="B126" s="2">
        <v>6</v>
      </c>
      <c r="C126" s="2">
        <f>'Datos de entrada (Conductor)'!J11</f>
        <v>0</v>
      </c>
      <c r="D126" s="12">
        <f>IF(B126=1,'Datos de entrada (Sistema)'!$N$14,IF(B126=2,'Datos de entrada (Sistema)'!$N$15,IF(B126=3,'Datos de entrada (Sistema)'!$N$16,IF(B126=4,'Datos de entrada (Sistema)'!$N$17,IF(B126=5,'Datos de entrada (Sistema)'!$N$18,IF(B126=6,'Datos de entrada (Sistema)'!$N$19,IF(B126=7,'Datos de entrada (Sistema)'!$N$20,IF(B126=8,'Datos de entrada (Sistema)'!$N$21, IF(B126=9,'Datos de entrada (Sistema)'!$N$22,IF(B126=10,'Datos de entrada (Sistema)'!$N$23,IF(B126=11,'Datos de entrada (Sistema)'!$N$24,”Error”)))))))))))</f>
        <v>1.1000000000000001</v>
      </c>
      <c r="E126" s="12">
        <f>IF('Datos de entrada (Sistema)'!$I$16="Si",1,IF('Datos de entrada (Sistema)'!$I$16="No",0))</f>
        <v>1</v>
      </c>
      <c r="F126" s="12">
        <f>IF('Datos de entrada (Sistema)'!$I$12="Trifásico",3,IF('Datos de entrada (Sistema)'!$I$12="Monofásico trifilar",2,IF('Datos de entrada (Sistema)'!$I$12="Monofásico bifilar",1)))</f>
        <v>3</v>
      </c>
      <c r="G126"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26" s="9">
        <f>IF(F126=3,'Datos de entrada (Sistema)'!$I$17*3*((Costos!G126/'Datos de entrada (Sistema)'!$I$17)^2)*'Datos de entrada (Conductor)'!L11*Costos!D126*Costos!$B$4,IF(F126=2,'Datos de entrada (Sistema)'!$I$17*2*((Costos!G126/'Datos de entrada (Sistema)'!$I$17)^2)*'Datos de entrada (Conductor)'!L11*Costos!D126*Costos!$B$4,IF(F126=1,'Datos de entrada (Sistema)'!$I$17*((Costos!G126/'Datos de entrada (Sistema)'!$I$17)^2)*'Datos de entrada (Conductor)'!L11*Costos!D126*Costos!$B$4,"error")))</f>
        <v>0</v>
      </c>
      <c r="I126" s="9">
        <f>'Datos de entrada (Sistema)'!$O$19*'Datos de entrada (Sistema)'!$P$19*'Datos de entrada (Sistema)'!$I$15*1000</f>
        <v>0</v>
      </c>
      <c r="J126" s="123" t="e">
        <f t="shared" si="1"/>
        <v>#DIV/0!</v>
      </c>
      <c r="K12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26" s="13" t="e">
        <f>IF(K126&gt;J126,(1+E126*0.04)*'Datos de entrada (Conductor)'!K11*D126,0)</f>
        <v>#DIV/0!</v>
      </c>
      <c r="M126" s="13" t="e">
        <f>IF(K126&gt;J126,G126^2*'Datos de entrada (Conductor)'!L11*D126*$B$5,0)</f>
        <v>#DIV/0!</v>
      </c>
    </row>
    <row r="127" spans="2:13" x14ac:dyDescent="0.25">
      <c r="B127" s="2">
        <v>6</v>
      </c>
      <c r="C127" s="2">
        <f>'Datos de entrada (Conductor)'!J12</f>
        <v>0</v>
      </c>
      <c r="D127" s="12">
        <f>IF(B127=1,'Datos de entrada (Sistema)'!$N$14,IF(B127=2,'Datos de entrada (Sistema)'!$N$15,IF(B127=3,'Datos de entrada (Sistema)'!$N$16,IF(B127=4,'Datos de entrada (Sistema)'!$N$17,IF(B127=5,'Datos de entrada (Sistema)'!$N$18,IF(B127=6,'Datos de entrada (Sistema)'!$N$19,IF(B127=7,'Datos de entrada (Sistema)'!$N$20,IF(B127=8,'Datos de entrada (Sistema)'!$N$21, IF(B127=9,'Datos de entrada (Sistema)'!$N$22,IF(B127=10,'Datos de entrada (Sistema)'!$N$23,IF(B127=11,'Datos de entrada (Sistema)'!$N$24,”Error”)))))))))))</f>
        <v>1.1000000000000001</v>
      </c>
      <c r="E127" s="12">
        <f>IF('Datos de entrada (Sistema)'!$I$16="Si",1,IF('Datos de entrada (Sistema)'!$I$16="No",0))</f>
        <v>1</v>
      </c>
      <c r="F127" s="12">
        <f>IF('Datos de entrada (Sistema)'!$I$12="Trifásico",3,IF('Datos de entrada (Sistema)'!$I$12="Monofásico trifilar",2,IF('Datos de entrada (Sistema)'!$I$12="Monofásico bifilar",1)))</f>
        <v>3</v>
      </c>
      <c r="G127"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27" s="9">
        <f>IF(F127=3,'Datos de entrada (Sistema)'!$I$17*3*((Costos!G127/'Datos de entrada (Sistema)'!$I$17)^2)*'Datos de entrada (Conductor)'!L12*Costos!D127*Costos!$B$4,IF(F127=2,'Datos de entrada (Sistema)'!$I$17*2*((Costos!G127/'Datos de entrada (Sistema)'!$I$17)^2)*'Datos de entrada (Conductor)'!L12*Costos!D127*Costos!$B$4,IF(F127=1,'Datos de entrada (Sistema)'!$I$17*((Costos!G127/'Datos de entrada (Sistema)'!$I$17)^2)*'Datos de entrada (Conductor)'!L12*Costos!D127*Costos!$B$4,"error")))</f>
        <v>0</v>
      </c>
      <c r="I127" s="9">
        <f>'Datos de entrada (Sistema)'!$O$19*'Datos de entrada (Sistema)'!$P$19*'Datos de entrada (Sistema)'!$I$15*1000</f>
        <v>0</v>
      </c>
      <c r="J127" s="123" t="e">
        <f t="shared" si="1"/>
        <v>#DIV/0!</v>
      </c>
      <c r="K12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27" s="13" t="e">
        <f>IF(K127&gt;J127,(1+E127*0.04)*'Datos de entrada (Conductor)'!K12*D127,0)</f>
        <v>#DIV/0!</v>
      </c>
      <c r="M127" s="13" t="e">
        <f>IF(K127&gt;J127,G127^2*'Datos de entrada (Conductor)'!L12*D127*$B$5,0)</f>
        <v>#DIV/0!</v>
      </c>
    </row>
    <row r="128" spans="2:13" x14ac:dyDescent="0.25">
      <c r="B128" s="2">
        <v>6</v>
      </c>
      <c r="C128" s="2">
        <f>'Datos de entrada (Conductor)'!J13</f>
        <v>0</v>
      </c>
      <c r="D128" s="12">
        <f>IF(B128=1,'Datos de entrada (Sistema)'!$N$14,IF(B128=2,'Datos de entrada (Sistema)'!$N$15,IF(B128=3,'Datos de entrada (Sistema)'!$N$16,IF(B128=4,'Datos de entrada (Sistema)'!$N$17,IF(B128=5,'Datos de entrada (Sistema)'!$N$18,IF(B128=6,'Datos de entrada (Sistema)'!$N$19,IF(B128=7,'Datos de entrada (Sistema)'!$N$20,IF(B128=8,'Datos de entrada (Sistema)'!$N$21, IF(B128=9,'Datos de entrada (Sistema)'!$N$22,IF(B128=10,'Datos de entrada (Sistema)'!$N$23,IF(B128=11,'Datos de entrada (Sistema)'!$N$24,”Error”)))))))))))</f>
        <v>1.1000000000000001</v>
      </c>
      <c r="E128" s="12">
        <f>IF('Datos de entrada (Sistema)'!$I$16="Si",1,IF('Datos de entrada (Sistema)'!$I$16="No",0))</f>
        <v>1</v>
      </c>
      <c r="F128" s="12">
        <f>IF('Datos de entrada (Sistema)'!$I$12="Trifásico",3,IF('Datos de entrada (Sistema)'!$I$12="Monofásico trifilar",2,IF('Datos de entrada (Sistema)'!$I$12="Monofásico bifilar",1)))</f>
        <v>3</v>
      </c>
      <c r="G128"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28" s="9">
        <f>IF(F128=3,'Datos de entrada (Sistema)'!$I$17*3*((Costos!G128/'Datos de entrada (Sistema)'!$I$17)^2)*'Datos de entrada (Conductor)'!L13*Costos!D128*Costos!$B$4,IF(F128=2,'Datos de entrada (Sistema)'!$I$17*2*((Costos!G128/'Datos de entrada (Sistema)'!$I$17)^2)*'Datos de entrada (Conductor)'!L13*Costos!D128*Costos!$B$4,IF(F128=1,'Datos de entrada (Sistema)'!$I$17*((Costos!G128/'Datos de entrada (Sistema)'!$I$17)^2)*'Datos de entrada (Conductor)'!L13*Costos!D128*Costos!$B$4,"error")))</f>
        <v>0</v>
      </c>
      <c r="I128" s="9">
        <f>'Datos de entrada (Sistema)'!$O$19*'Datos de entrada (Sistema)'!$P$19*'Datos de entrada (Sistema)'!$I$15*1000</f>
        <v>0</v>
      </c>
      <c r="J128" s="123" t="e">
        <f t="shared" si="1"/>
        <v>#DIV/0!</v>
      </c>
      <c r="K12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28" s="13" t="e">
        <f>IF(K128&gt;J128,(1+E128*0.04)*'Datos de entrada (Conductor)'!K13*D128,0)</f>
        <v>#DIV/0!</v>
      </c>
      <c r="M128" s="13" t="e">
        <f>IF(K128&gt;J128,G128^2*'Datos de entrada (Conductor)'!L13*D128*$B$5,0)</f>
        <v>#DIV/0!</v>
      </c>
    </row>
    <row r="129" spans="2:13" x14ac:dyDescent="0.25">
      <c r="B129" s="2">
        <v>6</v>
      </c>
      <c r="C129" s="2">
        <f>'Datos de entrada (Conductor)'!J14</f>
        <v>8</v>
      </c>
      <c r="D129" s="12">
        <f>IF(B129=1,'Datos de entrada (Sistema)'!$N$14,IF(B129=2,'Datos de entrada (Sistema)'!$N$15,IF(B129=3,'Datos de entrada (Sistema)'!$N$16,IF(B129=4,'Datos de entrada (Sistema)'!$N$17,IF(B129=5,'Datos de entrada (Sistema)'!$N$18,IF(B129=6,'Datos de entrada (Sistema)'!$N$19,IF(B129=7,'Datos de entrada (Sistema)'!$N$20,IF(B129=8,'Datos de entrada (Sistema)'!$N$21, IF(B129=9,'Datos de entrada (Sistema)'!$N$22,IF(B129=10,'Datos de entrada (Sistema)'!$N$23,IF(B129=11,'Datos de entrada (Sistema)'!$N$24,”Error”)))))))))))</f>
        <v>1.1000000000000001</v>
      </c>
      <c r="E129" s="12">
        <f>IF('Datos de entrada (Sistema)'!$I$16="Si",1,IF('Datos de entrada (Sistema)'!$I$16="No",0))</f>
        <v>1</v>
      </c>
      <c r="F129" s="12">
        <f>IF('Datos de entrada (Sistema)'!$I$12="Trifásico",3,IF('Datos de entrada (Sistema)'!$I$12="Monofásico trifilar",2,IF('Datos de entrada (Sistema)'!$I$12="Monofásico bifilar",1)))</f>
        <v>3</v>
      </c>
      <c r="G129"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29" s="9">
        <f>IF(F129=3,'Datos de entrada (Sistema)'!$I$17*3*((Costos!G129/'Datos de entrada (Sistema)'!$I$17)^2)*'Datos de entrada (Conductor)'!L14*Costos!D129*Costos!$B$4,IF(F129=2,'Datos de entrada (Sistema)'!$I$17*2*((Costos!G129/'Datos de entrada (Sistema)'!$I$17)^2)*'Datos de entrada (Conductor)'!L14*Costos!D129*Costos!$B$4,IF(F129=1,'Datos de entrada (Sistema)'!$I$17*((Costos!G129/'Datos de entrada (Sistema)'!$I$17)^2)*'Datos de entrada (Conductor)'!L14*Costos!D129*Costos!$B$4,"error")))</f>
        <v>0</v>
      </c>
      <c r="I129" s="9">
        <f>'Datos de entrada (Sistema)'!$O$19*'Datos de entrada (Sistema)'!$P$19*'Datos de entrada (Sistema)'!$I$15*1000</f>
        <v>0</v>
      </c>
      <c r="J129" s="123" t="e">
        <f t="shared" si="1"/>
        <v>#DIV/0!</v>
      </c>
      <c r="K12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29" s="13" t="e">
        <f>IF(K129&gt;J129,(1+E129*0.04)*'Datos de entrada (Conductor)'!K14*D129,0)</f>
        <v>#DIV/0!</v>
      </c>
      <c r="M129" s="13" t="e">
        <f>IF(K129&gt;J129,G129^2*'Datos de entrada (Conductor)'!L14*D129*$B$5,0)</f>
        <v>#DIV/0!</v>
      </c>
    </row>
    <row r="130" spans="2:13" x14ac:dyDescent="0.25">
      <c r="B130" s="2">
        <v>6</v>
      </c>
      <c r="C130" s="2">
        <f>'Datos de entrada (Conductor)'!J15</f>
        <v>6</v>
      </c>
      <c r="D130" s="12">
        <f>IF(B130=1,'Datos de entrada (Sistema)'!$N$14,IF(B130=2,'Datos de entrada (Sistema)'!$N$15,IF(B130=3,'Datos de entrada (Sistema)'!$N$16,IF(B130=4,'Datos de entrada (Sistema)'!$N$17,IF(B130=5,'Datos de entrada (Sistema)'!$N$18,IF(B130=6,'Datos de entrada (Sistema)'!$N$19,IF(B130=7,'Datos de entrada (Sistema)'!$N$20,IF(B130=8,'Datos de entrada (Sistema)'!$N$21, IF(B130=9,'Datos de entrada (Sistema)'!$N$22,IF(B130=10,'Datos de entrada (Sistema)'!$N$23,IF(B130=11,'Datos de entrada (Sistema)'!$N$24,”Error”)))))))))))</f>
        <v>1.1000000000000001</v>
      </c>
      <c r="E130" s="12">
        <f>IF('Datos de entrada (Sistema)'!$I$16="Si",1,IF('Datos de entrada (Sistema)'!$I$16="No",0))</f>
        <v>1</v>
      </c>
      <c r="F130" s="12">
        <f>IF('Datos de entrada (Sistema)'!$I$12="Trifásico",3,IF('Datos de entrada (Sistema)'!$I$12="Monofásico trifilar",2,IF('Datos de entrada (Sistema)'!$I$12="Monofásico bifilar",1)))</f>
        <v>3</v>
      </c>
      <c r="G130"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30" s="9">
        <f>IF(F130=3,'Datos de entrada (Sistema)'!$I$17*3*((Costos!G130/'Datos de entrada (Sistema)'!$I$17)^2)*'Datos de entrada (Conductor)'!L15*Costos!D130*Costos!$B$4,IF(F130=2,'Datos de entrada (Sistema)'!$I$17*2*((Costos!G130/'Datos de entrada (Sistema)'!$I$17)^2)*'Datos de entrada (Conductor)'!L15*Costos!D130*Costos!$B$4,IF(F130=1,'Datos de entrada (Sistema)'!$I$17*((Costos!G130/'Datos de entrada (Sistema)'!$I$17)^2)*'Datos de entrada (Conductor)'!L15*Costos!D130*Costos!$B$4,"error")))</f>
        <v>0</v>
      </c>
      <c r="I130" s="9">
        <f>'Datos de entrada (Sistema)'!$O$19*'Datos de entrada (Sistema)'!$P$19*'Datos de entrada (Sistema)'!$I$15*1000</f>
        <v>0</v>
      </c>
      <c r="J130" s="123" t="e">
        <f t="shared" si="1"/>
        <v>#DIV/0!</v>
      </c>
      <c r="K13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30" s="13" t="e">
        <f>IF(K130&gt;J130,(1+E130*0.04)*'Datos de entrada (Conductor)'!K15*D130,0)</f>
        <v>#DIV/0!</v>
      </c>
      <c r="M130" s="13" t="e">
        <f>IF(K130&gt;J130,G130^2*'Datos de entrada (Conductor)'!L15*D130*$B$5,0)</f>
        <v>#DIV/0!</v>
      </c>
    </row>
    <row r="131" spans="2:13" x14ac:dyDescent="0.25">
      <c r="B131" s="2">
        <v>6</v>
      </c>
      <c r="C131" s="2">
        <f>'Datos de entrada (Conductor)'!J16</f>
        <v>4</v>
      </c>
      <c r="D131" s="12">
        <f>IF(B131=1,'Datos de entrada (Sistema)'!$N$14,IF(B131=2,'Datos de entrada (Sistema)'!$N$15,IF(B131=3,'Datos de entrada (Sistema)'!$N$16,IF(B131=4,'Datos de entrada (Sistema)'!$N$17,IF(B131=5,'Datos de entrada (Sistema)'!$N$18,IF(B131=6,'Datos de entrada (Sistema)'!$N$19,IF(B131=7,'Datos de entrada (Sistema)'!$N$20,IF(B131=8,'Datos de entrada (Sistema)'!$N$21, IF(B131=9,'Datos de entrada (Sistema)'!$N$22,IF(B131=10,'Datos de entrada (Sistema)'!$N$23,IF(B131=11,'Datos de entrada (Sistema)'!$N$24,”Error”)))))))))))</f>
        <v>1.1000000000000001</v>
      </c>
      <c r="E131" s="12">
        <f>IF('Datos de entrada (Sistema)'!$I$16="Si",1,IF('Datos de entrada (Sistema)'!$I$16="No",0))</f>
        <v>1</v>
      </c>
      <c r="F131" s="12">
        <f>IF('Datos de entrada (Sistema)'!$I$12="Trifásico",3,IF('Datos de entrada (Sistema)'!$I$12="Monofásico trifilar",2,IF('Datos de entrada (Sistema)'!$I$12="Monofásico bifilar",1)))</f>
        <v>3</v>
      </c>
      <c r="G131"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31" s="9">
        <f>IF(F131=3,'Datos de entrada (Sistema)'!$I$17*3*((Costos!G131/'Datos de entrada (Sistema)'!$I$17)^2)*'Datos de entrada (Conductor)'!L16*Costos!D131*Costos!$B$4,IF(F131=2,'Datos de entrada (Sistema)'!$I$17*2*((Costos!G131/'Datos de entrada (Sistema)'!$I$17)^2)*'Datos de entrada (Conductor)'!L16*Costos!D131*Costos!$B$4,IF(F131=1,'Datos de entrada (Sistema)'!$I$17*((Costos!G131/'Datos de entrada (Sistema)'!$I$17)^2)*'Datos de entrada (Conductor)'!L16*Costos!D131*Costos!$B$4,"error")))</f>
        <v>0</v>
      </c>
      <c r="I131" s="9">
        <f>'Datos de entrada (Sistema)'!$O$19*'Datos de entrada (Sistema)'!$P$19*'Datos de entrada (Sistema)'!$I$15*1000</f>
        <v>0</v>
      </c>
      <c r="J131" s="123" t="e">
        <f t="shared" si="1"/>
        <v>#DIV/0!</v>
      </c>
      <c r="K13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31" s="13" t="e">
        <f>IF(K131&gt;J131,(1+E131*0.04)*'Datos de entrada (Conductor)'!K16*D131,0)</f>
        <v>#DIV/0!</v>
      </c>
      <c r="M131" s="13" t="e">
        <f>IF(K131&gt;J131,G131^2*'Datos de entrada (Conductor)'!L16*D131*$B$5,0)</f>
        <v>#DIV/0!</v>
      </c>
    </row>
    <row r="132" spans="2:13" x14ac:dyDescent="0.25">
      <c r="B132" s="2">
        <v>6</v>
      </c>
      <c r="C132" s="2">
        <f>'Datos de entrada (Conductor)'!J17</f>
        <v>2</v>
      </c>
      <c r="D132" s="12">
        <f>IF(B132=1,'Datos de entrada (Sistema)'!$N$14,IF(B132=2,'Datos de entrada (Sistema)'!$N$15,IF(B132=3,'Datos de entrada (Sistema)'!$N$16,IF(B132=4,'Datos de entrada (Sistema)'!$N$17,IF(B132=5,'Datos de entrada (Sistema)'!$N$18,IF(B132=6,'Datos de entrada (Sistema)'!$N$19,IF(B132=7,'Datos de entrada (Sistema)'!$N$20,IF(B132=8,'Datos de entrada (Sistema)'!$N$21, IF(B132=9,'Datos de entrada (Sistema)'!$N$22,IF(B132=10,'Datos de entrada (Sistema)'!$N$23,IF(B132=11,'Datos de entrada (Sistema)'!$N$24,”Error”)))))))))))</f>
        <v>1.1000000000000001</v>
      </c>
      <c r="E132" s="12">
        <f>IF('Datos de entrada (Sistema)'!$I$16="Si",1,IF('Datos de entrada (Sistema)'!$I$16="No",0))</f>
        <v>1</v>
      </c>
      <c r="F132" s="12">
        <f>IF('Datos de entrada (Sistema)'!$I$12="Trifásico",3,IF('Datos de entrada (Sistema)'!$I$12="Monofásico trifilar",2,IF('Datos de entrada (Sistema)'!$I$12="Monofásico bifilar",1)))</f>
        <v>3</v>
      </c>
      <c r="G132"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32" s="9">
        <f>IF(F132=3,'Datos de entrada (Sistema)'!$I$17*3*((Costos!G132/'Datos de entrada (Sistema)'!$I$17)^2)*'Datos de entrada (Conductor)'!L17*Costos!D132*Costos!$B$4,IF(F132=2,'Datos de entrada (Sistema)'!$I$17*2*((Costos!G132/'Datos de entrada (Sistema)'!$I$17)^2)*'Datos de entrada (Conductor)'!L17*Costos!D132*Costos!$B$4,IF(F132=1,'Datos de entrada (Sistema)'!$I$17*((Costos!G132/'Datos de entrada (Sistema)'!$I$17)^2)*'Datos de entrada (Conductor)'!L17*Costos!D132*Costos!$B$4,"error")))</f>
        <v>0</v>
      </c>
      <c r="I132" s="9">
        <f>'Datos de entrada (Sistema)'!$O$19*'Datos de entrada (Sistema)'!$P$19*'Datos de entrada (Sistema)'!$I$15*1000</f>
        <v>0</v>
      </c>
      <c r="J132" s="123" t="e">
        <f t="shared" si="1"/>
        <v>#DIV/0!</v>
      </c>
      <c r="K13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32" s="13" t="e">
        <f>IF(K132&gt;J132,(1+E132*0.04)*'Datos de entrada (Conductor)'!K17*D132,0)</f>
        <v>#DIV/0!</v>
      </c>
      <c r="M132" s="13" t="e">
        <f>IF(K132&gt;J132,G132^2*'Datos de entrada (Conductor)'!L17*D132*$B$5,0)</f>
        <v>#DIV/0!</v>
      </c>
    </row>
    <row r="133" spans="2:13" x14ac:dyDescent="0.25">
      <c r="B133" s="2">
        <v>6</v>
      </c>
      <c r="C133" s="2">
        <f>'Datos de entrada (Conductor)'!J18</f>
        <v>1</v>
      </c>
      <c r="D133" s="12">
        <f>IF(B133=1,'Datos de entrada (Sistema)'!$N$14,IF(B133=2,'Datos de entrada (Sistema)'!$N$15,IF(B133=3,'Datos de entrada (Sistema)'!$N$16,IF(B133=4,'Datos de entrada (Sistema)'!$N$17,IF(B133=5,'Datos de entrada (Sistema)'!$N$18,IF(B133=6,'Datos de entrada (Sistema)'!$N$19,IF(B133=7,'Datos de entrada (Sistema)'!$N$20,IF(B133=8,'Datos de entrada (Sistema)'!$N$21, IF(B133=9,'Datos de entrada (Sistema)'!$N$22,IF(B133=10,'Datos de entrada (Sistema)'!$N$23,IF(B133=11,'Datos de entrada (Sistema)'!$N$24,”Error”)))))))))))</f>
        <v>1.1000000000000001</v>
      </c>
      <c r="E133" s="12">
        <f>IF('Datos de entrada (Sistema)'!$I$16="Si",1,IF('Datos de entrada (Sistema)'!$I$16="No",0))</f>
        <v>1</v>
      </c>
      <c r="F133" s="12">
        <f>IF('Datos de entrada (Sistema)'!$I$12="Trifásico",3,IF('Datos de entrada (Sistema)'!$I$12="Monofásico trifilar",2,IF('Datos de entrada (Sistema)'!$I$12="Monofásico bifilar",1)))</f>
        <v>3</v>
      </c>
      <c r="G133"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33" s="9">
        <f>IF(F133=3,'Datos de entrada (Sistema)'!$I$17*3*((Costos!G133/'Datos de entrada (Sistema)'!$I$17)^2)*'Datos de entrada (Conductor)'!L18*Costos!D133*Costos!$B$4,IF(F133=2,'Datos de entrada (Sistema)'!$I$17*2*((Costos!G133/'Datos de entrada (Sistema)'!$I$17)^2)*'Datos de entrada (Conductor)'!L18*Costos!D133*Costos!$B$4,IF(F133=1,'Datos de entrada (Sistema)'!$I$17*((Costos!G133/'Datos de entrada (Sistema)'!$I$17)^2)*'Datos de entrada (Conductor)'!L18*Costos!D133*Costos!$B$4,"error")))</f>
        <v>0</v>
      </c>
      <c r="I133" s="9">
        <f>'Datos de entrada (Sistema)'!$O$19*'Datos de entrada (Sistema)'!$P$19*'Datos de entrada (Sistema)'!$I$15*1000</f>
        <v>0</v>
      </c>
      <c r="J133" s="123" t="e">
        <f t="shared" si="1"/>
        <v>#DIV/0!</v>
      </c>
      <c r="K13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33" s="13" t="e">
        <f>IF(K133&gt;J133,(1+E133*0.04)*'Datos de entrada (Conductor)'!K18*D133,0)</f>
        <v>#DIV/0!</v>
      </c>
      <c r="M133" s="13" t="e">
        <f>IF(K133&gt;J133,G133^2*'Datos de entrada (Conductor)'!L18*D133*$B$5,0)</f>
        <v>#DIV/0!</v>
      </c>
    </row>
    <row r="134" spans="2:13" x14ac:dyDescent="0.25">
      <c r="B134" s="2">
        <v>6</v>
      </c>
      <c r="C134" s="2" t="str">
        <f>'Datos de entrada (Conductor)'!J19</f>
        <v>1/0</v>
      </c>
      <c r="D134" s="12">
        <f>IF(B134=1,'Datos de entrada (Sistema)'!$N$14,IF(B134=2,'Datos de entrada (Sistema)'!$N$15,IF(B134=3,'Datos de entrada (Sistema)'!$N$16,IF(B134=4,'Datos de entrada (Sistema)'!$N$17,IF(B134=5,'Datos de entrada (Sistema)'!$N$18,IF(B134=6,'Datos de entrada (Sistema)'!$N$19,IF(B134=7,'Datos de entrada (Sistema)'!$N$20,IF(B134=8,'Datos de entrada (Sistema)'!$N$21, IF(B134=9,'Datos de entrada (Sistema)'!$N$22,IF(B134=10,'Datos de entrada (Sistema)'!$N$23,IF(B134=11,'Datos de entrada (Sistema)'!$N$24,”Error”)))))))))))</f>
        <v>1.1000000000000001</v>
      </c>
      <c r="E134" s="12">
        <f>IF('Datos de entrada (Sistema)'!$I$16="Si",1,IF('Datos de entrada (Sistema)'!$I$16="No",0))</f>
        <v>1</v>
      </c>
      <c r="F134" s="12">
        <f>IF('Datos de entrada (Sistema)'!$I$12="Trifásico",3,IF('Datos de entrada (Sistema)'!$I$12="Monofásico trifilar",2,IF('Datos de entrada (Sistema)'!$I$12="Monofásico bifilar",1)))</f>
        <v>3</v>
      </c>
      <c r="G134"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34" s="9">
        <f>IF(F134=3,'Datos de entrada (Sistema)'!$I$17*3*((Costos!G134/'Datos de entrada (Sistema)'!$I$17)^2)*'Datos de entrada (Conductor)'!L19*Costos!D134*Costos!$B$4,IF(F134=2,'Datos de entrada (Sistema)'!$I$17*2*((Costos!G134/'Datos de entrada (Sistema)'!$I$17)^2)*'Datos de entrada (Conductor)'!L19*Costos!D134*Costos!$B$4,IF(F134=1,'Datos de entrada (Sistema)'!$I$17*((Costos!G134/'Datos de entrada (Sistema)'!$I$17)^2)*'Datos de entrada (Conductor)'!L19*Costos!D134*Costos!$B$4,"error")))</f>
        <v>0</v>
      </c>
      <c r="I134" s="9">
        <f>'Datos de entrada (Sistema)'!$O$19*'Datos de entrada (Sistema)'!$P$19*'Datos de entrada (Sistema)'!$I$15*1000</f>
        <v>0</v>
      </c>
      <c r="J134" s="123" t="e">
        <f t="shared" si="1"/>
        <v>#DIV/0!</v>
      </c>
      <c r="K13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34" s="13" t="e">
        <f>IF(K134&gt;J134,(1+E134*0.04)*'Datos de entrada (Conductor)'!K19*D134,0)</f>
        <v>#DIV/0!</v>
      </c>
      <c r="M134" s="13" t="e">
        <f>IF(K134&gt;J134,G134^2*'Datos de entrada (Conductor)'!L19*D134*$B$5,0)</f>
        <v>#DIV/0!</v>
      </c>
    </row>
    <row r="135" spans="2:13" x14ac:dyDescent="0.25">
      <c r="B135" s="2">
        <v>6</v>
      </c>
      <c r="C135" s="2" t="str">
        <f>'Datos de entrada (Conductor)'!J20</f>
        <v>2/0</v>
      </c>
      <c r="D135" s="12">
        <f>IF(B135=1,'Datos de entrada (Sistema)'!$N$14,IF(B135=2,'Datos de entrada (Sistema)'!$N$15,IF(B135=3,'Datos de entrada (Sistema)'!$N$16,IF(B135=4,'Datos de entrada (Sistema)'!$N$17,IF(B135=5,'Datos de entrada (Sistema)'!$N$18,IF(B135=6,'Datos de entrada (Sistema)'!$N$19,IF(B135=7,'Datos de entrada (Sistema)'!$N$20,IF(B135=8,'Datos de entrada (Sistema)'!$N$21, IF(B135=9,'Datos de entrada (Sistema)'!$N$22,IF(B135=10,'Datos de entrada (Sistema)'!$N$23,IF(B135=11,'Datos de entrada (Sistema)'!$N$24,”Error”)))))))))))</f>
        <v>1.1000000000000001</v>
      </c>
      <c r="E135" s="12">
        <f>IF('Datos de entrada (Sistema)'!$I$16="Si",1,IF('Datos de entrada (Sistema)'!$I$16="No",0))</f>
        <v>1</v>
      </c>
      <c r="F135" s="12">
        <f>IF('Datos de entrada (Sistema)'!$I$12="Trifásico",3,IF('Datos de entrada (Sistema)'!$I$12="Monofásico trifilar",2,IF('Datos de entrada (Sistema)'!$I$12="Monofásico bifilar",1)))</f>
        <v>3</v>
      </c>
      <c r="G135"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35" s="9">
        <f>IF(F135=3,'Datos de entrada (Sistema)'!$I$17*3*((Costos!G135/'Datos de entrada (Sistema)'!$I$17)^2)*'Datos de entrada (Conductor)'!L20*Costos!D135*Costos!$B$4,IF(F135=2,'Datos de entrada (Sistema)'!$I$17*2*((Costos!G135/'Datos de entrada (Sistema)'!$I$17)^2)*'Datos de entrada (Conductor)'!L20*Costos!D135*Costos!$B$4,IF(F135=1,'Datos de entrada (Sistema)'!$I$17*((Costos!G135/'Datos de entrada (Sistema)'!$I$17)^2)*'Datos de entrada (Conductor)'!L20*Costos!D135*Costos!$B$4,"error")))</f>
        <v>0</v>
      </c>
      <c r="I135" s="9">
        <f>'Datos de entrada (Sistema)'!$O$19*'Datos de entrada (Sistema)'!$P$19*'Datos de entrada (Sistema)'!$I$15*1000</f>
        <v>0</v>
      </c>
      <c r="J135" s="123" t="e">
        <f t="shared" si="1"/>
        <v>#DIV/0!</v>
      </c>
      <c r="K13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35" s="13" t="e">
        <f>IF(K135&gt;J135,(1+E135*0.04)*'Datos de entrada (Conductor)'!K20*D135,0)</f>
        <v>#DIV/0!</v>
      </c>
      <c r="M135" s="13" t="e">
        <f>IF(K135&gt;J135,G135^2*'Datos de entrada (Conductor)'!L20*D135*$B$5,0)</f>
        <v>#DIV/0!</v>
      </c>
    </row>
    <row r="136" spans="2:13" x14ac:dyDescent="0.25">
      <c r="B136" s="2">
        <v>6</v>
      </c>
      <c r="C136" s="2" t="str">
        <f>'Datos de entrada (Conductor)'!J21</f>
        <v>3/0</v>
      </c>
      <c r="D136" s="12">
        <f>IF(B136=1,'Datos de entrada (Sistema)'!$N$14,IF(B136=2,'Datos de entrada (Sistema)'!$N$15,IF(B136=3,'Datos de entrada (Sistema)'!$N$16,IF(B136=4,'Datos de entrada (Sistema)'!$N$17,IF(B136=5,'Datos de entrada (Sistema)'!$N$18,IF(B136=6,'Datos de entrada (Sistema)'!$N$19,IF(B136=7,'Datos de entrada (Sistema)'!$N$20,IF(B136=8,'Datos de entrada (Sistema)'!$N$21, IF(B136=9,'Datos de entrada (Sistema)'!$N$22,IF(B136=10,'Datos de entrada (Sistema)'!$N$23,IF(B136=11,'Datos de entrada (Sistema)'!$N$24,”Error”)))))))))))</f>
        <v>1.1000000000000001</v>
      </c>
      <c r="E136" s="12">
        <f>IF('Datos de entrada (Sistema)'!$I$16="Si",1,IF('Datos de entrada (Sistema)'!$I$16="No",0))</f>
        <v>1</v>
      </c>
      <c r="F136" s="12">
        <f>IF('Datos de entrada (Sistema)'!$I$12="Trifásico",3,IF('Datos de entrada (Sistema)'!$I$12="Monofásico trifilar",2,IF('Datos de entrada (Sistema)'!$I$12="Monofásico bifilar",1)))</f>
        <v>3</v>
      </c>
      <c r="G136"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36" s="9">
        <f>IF(F136=3,'Datos de entrada (Sistema)'!$I$17*3*((Costos!G136/'Datos de entrada (Sistema)'!$I$17)^2)*'Datos de entrada (Conductor)'!L21*Costos!D136*Costos!$B$4,IF(F136=2,'Datos de entrada (Sistema)'!$I$17*2*((Costos!G136/'Datos de entrada (Sistema)'!$I$17)^2)*'Datos de entrada (Conductor)'!L21*Costos!D136*Costos!$B$4,IF(F136=1,'Datos de entrada (Sistema)'!$I$17*((Costos!G136/'Datos de entrada (Sistema)'!$I$17)^2)*'Datos de entrada (Conductor)'!L21*Costos!D136*Costos!$B$4,"error")))</f>
        <v>0</v>
      </c>
      <c r="I136" s="9">
        <f>'Datos de entrada (Sistema)'!$O$19*'Datos de entrada (Sistema)'!$P$19*'Datos de entrada (Sistema)'!$I$15*1000</f>
        <v>0</v>
      </c>
      <c r="J136" s="123" t="e">
        <f t="shared" si="1"/>
        <v>#DIV/0!</v>
      </c>
      <c r="K13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36" s="13" t="e">
        <f>IF(K136&gt;J136,(1+E136*0.04)*'Datos de entrada (Conductor)'!K21*D136,0)</f>
        <v>#DIV/0!</v>
      </c>
      <c r="M136" s="13" t="e">
        <f>IF(K136&gt;J136,G136^2*'Datos de entrada (Conductor)'!L21*D136*$B$5,0)</f>
        <v>#DIV/0!</v>
      </c>
    </row>
    <row r="137" spans="2:13" x14ac:dyDescent="0.25">
      <c r="B137" s="2">
        <v>6</v>
      </c>
      <c r="C137" s="2" t="str">
        <f>'Datos de entrada (Conductor)'!J22</f>
        <v>4/0</v>
      </c>
      <c r="D137" s="12">
        <f>IF(B137=1,'Datos de entrada (Sistema)'!$N$14,IF(B137=2,'Datos de entrada (Sistema)'!$N$15,IF(B137=3,'Datos de entrada (Sistema)'!$N$16,IF(B137=4,'Datos de entrada (Sistema)'!$N$17,IF(B137=5,'Datos de entrada (Sistema)'!$N$18,IF(B137=6,'Datos de entrada (Sistema)'!$N$19,IF(B137=7,'Datos de entrada (Sistema)'!$N$20,IF(B137=8,'Datos de entrada (Sistema)'!$N$21, IF(B137=9,'Datos de entrada (Sistema)'!$N$22,IF(B137=10,'Datos de entrada (Sistema)'!$N$23,IF(B137=11,'Datos de entrada (Sistema)'!$N$24,”Error”)))))))))))</f>
        <v>1.1000000000000001</v>
      </c>
      <c r="E137" s="12">
        <f>IF('Datos de entrada (Sistema)'!$I$16="Si",1,IF('Datos de entrada (Sistema)'!$I$16="No",0))</f>
        <v>1</v>
      </c>
      <c r="F137" s="12">
        <f>IF('Datos de entrada (Sistema)'!$I$12="Trifásico",3,IF('Datos de entrada (Sistema)'!$I$12="Monofásico trifilar",2,IF('Datos de entrada (Sistema)'!$I$12="Monofásico bifilar",1)))</f>
        <v>3</v>
      </c>
      <c r="G137"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37" s="9">
        <f>IF(F137=3,'Datos de entrada (Sistema)'!$I$17*3*((Costos!G137/'Datos de entrada (Sistema)'!$I$17)^2)*'Datos de entrada (Conductor)'!L22*Costos!D137*Costos!$B$4,IF(F137=2,'Datos de entrada (Sistema)'!$I$17*2*((Costos!G137/'Datos de entrada (Sistema)'!$I$17)^2)*'Datos de entrada (Conductor)'!L22*Costos!D137*Costos!$B$4,IF(F137=1,'Datos de entrada (Sistema)'!$I$17*((Costos!G137/'Datos de entrada (Sistema)'!$I$17)^2)*'Datos de entrada (Conductor)'!L22*Costos!D137*Costos!$B$4,"error")))</f>
        <v>0</v>
      </c>
      <c r="I137" s="9">
        <f>'Datos de entrada (Sistema)'!$O$19*'Datos de entrada (Sistema)'!$P$19*'Datos de entrada (Sistema)'!$I$15*1000</f>
        <v>0</v>
      </c>
      <c r="J137" s="123" t="e">
        <f t="shared" ref="J137:J200" si="2">(H137)/I137</f>
        <v>#DIV/0!</v>
      </c>
      <c r="K13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37" s="13" t="e">
        <f>IF(K137&gt;J137,(1+E137*0.04)*'Datos de entrada (Conductor)'!K22*D137,0)</f>
        <v>#DIV/0!</v>
      </c>
      <c r="M137" s="13" t="e">
        <f>IF(K137&gt;J137,G137^2*'Datos de entrada (Conductor)'!L22*D137*$B$5,0)</f>
        <v>#DIV/0!</v>
      </c>
    </row>
    <row r="138" spans="2:13" x14ac:dyDescent="0.25">
      <c r="B138" s="2">
        <v>6</v>
      </c>
      <c r="C138" s="2">
        <f>'Datos de entrada (Conductor)'!J23</f>
        <v>250</v>
      </c>
      <c r="D138" s="12">
        <f>IF(B138=1,'Datos de entrada (Sistema)'!$N$14,IF(B138=2,'Datos de entrada (Sistema)'!$N$15,IF(B138=3,'Datos de entrada (Sistema)'!$N$16,IF(B138=4,'Datos de entrada (Sistema)'!$N$17,IF(B138=5,'Datos de entrada (Sistema)'!$N$18,IF(B138=6,'Datos de entrada (Sistema)'!$N$19,IF(B138=7,'Datos de entrada (Sistema)'!$N$20,IF(B138=8,'Datos de entrada (Sistema)'!$N$21, IF(B138=9,'Datos de entrada (Sistema)'!$N$22,IF(B138=10,'Datos de entrada (Sistema)'!$N$23,IF(B138=11,'Datos de entrada (Sistema)'!$N$24,”Error”)))))))))))</f>
        <v>1.1000000000000001</v>
      </c>
      <c r="E138" s="12">
        <f>IF('Datos de entrada (Sistema)'!$I$16="Si",1,IF('Datos de entrada (Sistema)'!$I$16="No",0))</f>
        <v>1</v>
      </c>
      <c r="F138" s="12">
        <f>IF('Datos de entrada (Sistema)'!$I$12="Trifásico",3,IF('Datos de entrada (Sistema)'!$I$12="Monofásico trifilar",2,IF('Datos de entrada (Sistema)'!$I$12="Monofásico bifilar",1)))</f>
        <v>3</v>
      </c>
      <c r="G138"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38" s="9">
        <f>IF(F138=3,'Datos de entrada (Sistema)'!$I$17*3*((Costos!G138/'Datos de entrada (Sistema)'!$I$17)^2)*'Datos de entrada (Conductor)'!L23*Costos!D138*Costos!$B$4,IF(F138=2,'Datos de entrada (Sistema)'!$I$17*2*((Costos!G138/'Datos de entrada (Sistema)'!$I$17)^2)*'Datos de entrada (Conductor)'!L23*Costos!D138*Costos!$B$4,IF(F138=1,'Datos de entrada (Sistema)'!$I$17*((Costos!G138/'Datos de entrada (Sistema)'!$I$17)^2)*'Datos de entrada (Conductor)'!L23*Costos!D138*Costos!$B$4,"error")))</f>
        <v>0</v>
      </c>
      <c r="I138" s="9">
        <f>'Datos de entrada (Sistema)'!$O$19*'Datos de entrada (Sistema)'!$P$19*'Datos de entrada (Sistema)'!$I$15*1000</f>
        <v>0</v>
      </c>
      <c r="J138" s="123" t="e">
        <f t="shared" si="2"/>
        <v>#DIV/0!</v>
      </c>
      <c r="K13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38" s="13" t="e">
        <f>IF(K138&gt;J138,(1+E138*0.04)*'Datos de entrada (Conductor)'!K23*D138,0)</f>
        <v>#DIV/0!</v>
      </c>
      <c r="M138" s="13" t="e">
        <f>IF(K138&gt;J138,G138^2*'Datos de entrada (Conductor)'!L23*D138*$B$5,0)</f>
        <v>#DIV/0!</v>
      </c>
    </row>
    <row r="139" spans="2:13" x14ac:dyDescent="0.25">
      <c r="B139" s="2">
        <v>6</v>
      </c>
      <c r="C139" s="2">
        <f>'Datos de entrada (Conductor)'!J24</f>
        <v>266</v>
      </c>
      <c r="D139" s="12">
        <f>IF(B139=1,'Datos de entrada (Sistema)'!$N$14,IF(B139=2,'Datos de entrada (Sistema)'!$N$15,IF(B139=3,'Datos de entrada (Sistema)'!$N$16,IF(B139=4,'Datos de entrada (Sistema)'!$N$17,IF(B139=5,'Datos de entrada (Sistema)'!$N$18,IF(B139=6,'Datos de entrada (Sistema)'!$N$19,IF(B139=7,'Datos de entrada (Sistema)'!$N$20,IF(B139=8,'Datos de entrada (Sistema)'!$N$21, IF(B139=9,'Datos de entrada (Sistema)'!$N$22,IF(B139=10,'Datos de entrada (Sistema)'!$N$23,IF(B139=11,'Datos de entrada (Sistema)'!$N$24,”Error”)))))))))))</f>
        <v>1.1000000000000001</v>
      </c>
      <c r="E139" s="12">
        <f>IF('Datos de entrada (Sistema)'!$I$16="Si",1,IF('Datos de entrada (Sistema)'!$I$16="No",0))</f>
        <v>1</v>
      </c>
      <c r="F139" s="12">
        <f>IF('Datos de entrada (Sistema)'!$I$12="Trifásico",3,IF('Datos de entrada (Sistema)'!$I$12="Monofásico trifilar",2,IF('Datos de entrada (Sistema)'!$I$12="Monofásico bifilar",1)))</f>
        <v>3</v>
      </c>
      <c r="G139"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39" s="9">
        <f>IF(F139=3,'Datos de entrada (Sistema)'!$I$17*3*((Costos!G139/'Datos de entrada (Sistema)'!$I$17)^2)*'Datos de entrada (Conductor)'!L24*Costos!D139*Costos!$B$4,IF(F139=2,'Datos de entrada (Sistema)'!$I$17*2*((Costos!G139/'Datos de entrada (Sistema)'!$I$17)^2)*'Datos de entrada (Conductor)'!L24*Costos!D139*Costos!$B$4,IF(F139=1,'Datos de entrada (Sistema)'!$I$17*((Costos!G139/'Datos de entrada (Sistema)'!$I$17)^2)*'Datos de entrada (Conductor)'!L24*Costos!D139*Costos!$B$4,"error")))</f>
        <v>0</v>
      </c>
      <c r="I139" s="9">
        <f>'Datos de entrada (Sistema)'!$O$19*'Datos de entrada (Sistema)'!$P$19*'Datos de entrada (Sistema)'!$I$15*1000</f>
        <v>0</v>
      </c>
      <c r="J139" s="123" t="e">
        <f t="shared" si="2"/>
        <v>#DIV/0!</v>
      </c>
      <c r="K13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39" s="13" t="e">
        <f>IF(K139&gt;J139,(1+E139*0.04)*'Datos de entrada (Conductor)'!K24*D139,0)</f>
        <v>#DIV/0!</v>
      </c>
      <c r="M139" s="13" t="e">
        <f>IF(K139&gt;J139,G139^2*'Datos de entrada (Conductor)'!L24*D139*$B$5,0)</f>
        <v>#DIV/0!</v>
      </c>
    </row>
    <row r="140" spans="2:13" x14ac:dyDescent="0.25">
      <c r="B140" s="2">
        <v>6</v>
      </c>
      <c r="C140" s="2">
        <f>'Datos de entrada (Conductor)'!J25</f>
        <v>336</v>
      </c>
      <c r="D140" s="12">
        <f>IF(B140=1,'Datos de entrada (Sistema)'!$N$14,IF(B140=2,'Datos de entrada (Sistema)'!$N$15,IF(B140=3,'Datos de entrada (Sistema)'!$N$16,IF(B140=4,'Datos de entrada (Sistema)'!$N$17,IF(B140=5,'Datos de entrada (Sistema)'!$N$18,IF(B140=6,'Datos de entrada (Sistema)'!$N$19,IF(B140=7,'Datos de entrada (Sistema)'!$N$20,IF(B140=8,'Datos de entrada (Sistema)'!$N$21, IF(B140=9,'Datos de entrada (Sistema)'!$N$22,IF(B140=10,'Datos de entrada (Sistema)'!$N$23,IF(B140=11,'Datos de entrada (Sistema)'!$N$24,”Error”)))))))))))</f>
        <v>1.1000000000000001</v>
      </c>
      <c r="E140" s="12">
        <f>IF('Datos de entrada (Sistema)'!$I$16="Si",1,IF('Datos de entrada (Sistema)'!$I$16="No",0))</f>
        <v>1</v>
      </c>
      <c r="F140" s="12">
        <f>IF('Datos de entrada (Sistema)'!$I$12="Trifásico",3,IF('Datos de entrada (Sistema)'!$I$12="Monofásico trifilar",2,IF('Datos de entrada (Sistema)'!$I$12="Monofásico bifilar",1)))</f>
        <v>3</v>
      </c>
      <c r="G140"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40" s="9">
        <f>IF(F140=3,'Datos de entrada (Sistema)'!$I$17*3*((Costos!G140/'Datos de entrada (Sistema)'!$I$17)^2)*'Datos de entrada (Conductor)'!L25*Costos!D140*Costos!$B$4,IF(F140=2,'Datos de entrada (Sistema)'!$I$17*2*((Costos!G140/'Datos de entrada (Sistema)'!$I$17)^2)*'Datos de entrada (Conductor)'!L25*Costos!D140*Costos!$B$4,IF(F140=1,'Datos de entrada (Sistema)'!$I$17*((Costos!G140/'Datos de entrada (Sistema)'!$I$17)^2)*'Datos de entrada (Conductor)'!L25*Costos!D140*Costos!$B$4,"error")))</f>
        <v>0</v>
      </c>
      <c r="I140" s="9">
        <f>'Datos de entrada (Sistema)'!$O$19*'Datos de entrada (Sistema)'!$P$19*'Datos de entrada (Sistema)'!$I$15*1000</f>
        <v>0</v>
      </c>
      <c r="J140" s="123" t="e">
        <f t="shared" si="2"/>
        <v>#DIV/0!</v>
      </c>
      <c r="K14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40" s="13" t="e">
        <f>IF(K140&gt;J140,(1+E140*0.04)*'Datos de entrada (Conductor)'!K25*D140,0)</f>
        <v>#DIV/0!</v>
      </c>
      <c r="M140" s="13" t="e">
        <f>IF(K140&gt;J140,G140^2*'Datos de entrada (Conductor)'!L25*D140*$B$5,0)</f>
        <v>#DIV/0!</v>
      </c>
    </row>
    <row r="141" spans="2:13" x14ac:dyDescent="0.25">
      <c r="B141" s="2">
        <v>6</v>
      </c>
      <c r="C141" s="2">
        <f>'Datos de entrada (Conductor)'!J26</f>
        <v>350</v>
      </c>
      <c r="D141" s="12">
        <f>IF(B141=1,'Datos de entrada (Sistema)'!$N$14,IF(B141=2,'Datos de entrada (Sistema)'!$N$15,IF(B141=3,'Datos de entrada (Sistema)'!$N$16,IF(B141=4,'Datos de entrada (Sistema)'!$N$17,IF(B141=5,'Datos de entrada (Sistema)'!$N$18,IF(B141=6,'Datos de entrada (Sistema)'!$N$19,IF(B141=7,'Datos de entrada (Sistema)'!$N$20,IF(B141=8,'Datos de entrada (Sistema)'!$N$21, IF(B141=9,'Datos de entrada (Sistema)'!$N$22,IF(B141=10,'Datos de entrada (Sistema)'!$N$23,IF(B141=11,'Datos de entrada (Sistema)'!$N$24,”Error”)))))))))))</f>
        <v>1.1000000000000001</v>
      </c>
      <c r="E141" s="12">
        <f>IF('Datos de entrada (Sistema)'!$I$16="Si",1,IF('Datos de entrada (Sistema)'!$I$16="No",0))</f>
        <v>1</v>
      </c>
      <c r="F141" s="12">
        <f>IF('Datos de entrada (Sistema)'!$I$12="Trifásico",3,IF('Datos de entrada (Sistema)'!$I$12="Monofásico trifilar",2,IF('Datos de entrada (Sistema)'!$I$12="Monofásico bifilar",1)))</f>
        <v>3</v>
      </c>
      <c r="G141"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41" s="9">
        <f>IF(F141=3,'Datos de entrada (Sistema)'!$I$17*3*((Costos!G141/'Datos de entrada (Sistema)'!$I$17)^2)*'Datos de entrada (Conductor)'!L26*Costos!D141*Costos!$B$4,IF(F141=2,'Datos de entrada (Sistema)'!$I$17*2*((Costos!G141/'Datos de entrada (Sistema)'!$I$17)^2)*'Datos de entrada (Conductor)'!L26*Costos!D141*Costos!$B$4,IF(F141=1,'Datos de entrada (Sistema)'!$I$17*((Costos!G141/'Datos de entrada (Sistema)'!$I$17)^2)*'Datos de entrada (Conductor)'!L26*Costos!D141*Costos!$B$4,"error")))</f>
        <v>0</v>
      </c>
      <c r="I141" s="9">
        <f>'Datos de entrada (Sistema)'!$O$19*'Datos de entrada (Sistema)'!$P$19*'Datos de entrada (Sistema)'!$I$15*1000</f>
        <v>0</v>
      </c>
      <c r="J141" s="123" t="e">
        <f t="shared" si="2"/>
        <v>#DIV/0!</v>
      </c>
      <c r="K14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41" s="13" t="e">
        <f>IF(K141&gt;J141,(1+E141*0.04)*'Datos de entrada (Conductor)'!K26*D141,0)</f>
        <v>#DIV/0!</v>
      </c>
      <c r="M141" s="13" t="e">
        <f>IF(K141&gt;J141,G141^2*'Datos de entrada (Conductor)'!L26*D141*$B$5,0)</f>
        <v>#DIV/0!</v>
      </c>
    </row>
    <row r="142" spans="2:13" x14ac:dyDescent="0.25">
      <c r="B142" s="2">
        <v>6</v>
      </c>
      <c r="C142" s="2">
        <f>'Datos de entrada (Conductor)'!J27</f>
        <v>477</v>
      </c>
      <c r="D142" s="12">
        <f>IF(B142=1,'Datos de entrada (Sistema)'!$N$14,IF(B142=2,'Datos de entrada (Sistema)'!$N$15,IF(B142=3,'Datos de entrada (Sistema)'!$N$16,IF(B142=4,'Datos de entrada (Sistema)'!$N$17,IF(B142=5,'Datos de entrada (Sistema)'!$N$18,IF(B142=6,'Datos de entrada (Sistema)'!$N$19,IF(B142=7,'Datos de entrada (Sistema)'!$N$20,IF(B142=8,'Datos de entrada (Sistema)'!$N$21, IF(B142=9,'Datos de entrada (Sistema)'!$N$22,IF(B142=10,'Datos de entrada (Sistema)'!$N$23,IF(B142=11,'Datos de entrada (Sistema)'!$N$24,”Error”)))))))))))</f>
        <v>1.1000000000000001</v>
      </c>
      <c r="E142" s="12">
        <f>IF('Datos de entrada (Sistema)'!$I$16="Si",1,IF('Datos de entrada (Sistema)'!$I$16="No",0))</f>
        <v>1</v>
      </c>
      <c r="F142" s="12">
        <f>IF('Datos de entrada (Sistema)'!$I$12="Trifásico",3,IF('Datos de entrada (Sistema)'!$I$12="Monofásico trifilar",2,IF('Datos de entrada (Sistema)'!$I$12="Monofásico bifilar",1)))</f>
        <v>3</v>
      </c>
      <c r="G142"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42" s="9">
        <f>IF(F142=3,'Datos de entrada (Sistema)'!$I$17*3*((Costos!G142/'Datos de entrada (Sistema)'!$I$17)^2)*'Datos de entrada (Conductor)'!L27*Costos!D142*Costos!$B$4,IF(F142=2,'Datos de entrada (Sistema)'!$I$17*2*((Costos!G142/'Datos de entrada (Sistema)'!$I$17)^2)*'Datos de entrada (Conductor)'!L27*Costos!D142*Costos!$B$4,IF(F142=1,'Datos de entrada (Sistema)'!$I$17*((Costos!G142/'Datos de entrada (Sistema)'!$I$17)^2)*'Datos de entrada (Conductor)'!L27*Costos!D142*Costos!$B$4,"error")))</f>
        <v>0</v>
      </c>
      <c r="I142" s="9">
        <f>'Datos de entrada (Sistema)'!$O$19*'Datos de entrada (Sistema)'!$P$19*'Datos de entrada (Sistema)'!$I$15*1000</f>
        <v>0</v>
      </c>
      <c r="J142" s="123" t="e">
        <f t="shared" si="2"/>
        <v>#DIV/0!</v>
      </c>
      <c r="K14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42" s="13" t="e">
        <f>IF(K142&gt;J142,(1+E142*0.04)*'Datos de entrada (Conductor)'!K27*D142,0)</f>
        <v>#DIV/0!</v>
      </c>
      <c r="M142" s="13" t="e">
        <f>IF(K142&gt;J142,G142^2*'Datos de entrada (Conductor)'!L27*D142*$B$5,0)</f>
        <v>#DIV/0!</v>
      </c>
    </row>
    <row r="143" spans="2:13" x14ac:dyDescent="0.25">
      <c r="B143" s="2">
        <v>6</v>
      </c>
      <c r="C143" s="2">
        <f>'Datos de entrada (Conductor)'!J28</f>
        <v>500</v>
      </c>
      <c r="D143" s="12">
        <f>IF(B143=1,'Datos de entrada (Sistema)'!$N$14,IF(B143=2,'Datos de entrada (Sistema)'!$N$15,IF(B143=3,'Datos de entrada (Sistema)'!$N$16,IF(B143=4,'Datos de entrada (Sistema)'!$N$17,IF(B143=5,'Datos de entrada (Sistema)'!$N$18,IF(B143=6,'Datos de entrada (Sistema)'!$N$19,IF(B143=7,'Datos de entrada (Sistema)'!$N$20,IF(B143=8,'Datos de entrada (Sistema)'!$N$21, IF(B143=9,'Datos de entrada (Sistema)'!$N$22,IF(B143=10,'Datos de entrada (Sistema)'!$N$23,IF(B143=11,'Datos de entrada (Sistema)'!$N$24,”Error”)))))))))))</f>
        <v>1.1000000000000001</v>
      </c>
      <c r="E143" s="12">
        <f>IF('Datos de entrada (Sistema)'!$I$16="Si",1,IF('Datos de entrada (Sistema)'!$I$16="No",0))</f>
        <v>1</v>
      </c>
      <c r="F143" s="12">
        <f>IF('Datos de entrada (Sistema)'!$I$12="Trifásico",3,IF('Datos de entrada (Sistema)'!$I$12="Monofásico trifilar",2,IF('Datos de entrada (Sistema)'!$I$12="Monofásico bifilar",1)))</f>
        <v>3</v>
      </c>
      <c r="G143"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43" s="9">
        <f>IF(F143=3,'Datos de entrada (Sistema)'!$I$17*3*((Costos!G143/'Datos de entrada (Sistema)'!$I$17)^2)*'Datos de entrada (Conductor)'!L28*Costos!D143*Costos!$B$4,IF(F143=2,'Datos de entrada (Sistema)'!$I$17*2*((Costos!G143/'Datos de entrada (Sistema)'!$I$17)^2)*'Datos de entrada (Conductor)'!L28*Costos!D143*Costos!$B$4,IF(F143=1,'Datos de entrada (Sistema)'!$I$17*((Costos!G143/'Datos de entrada (Sistema)'!$I$17)^2)*'Datos de entrada (Conductor)'!L28*Costos!D143*Costos!$B$4,"error")))</f>
        <v>0</v>
      </c>
      <c r="I143" s="9">
        <f>'Datos de entrada (Sistema)'!$O$19*'Datos de entrada (Sistema)'!$P$19*'Datos de entrada (Sistema)'!$I$15*1000</f>
        <v>0</v>
      </c>
      <c r="J143" s="123" t="e">
        <f t="shared" si="2"/>
        <v>#DIV/0!</v>
      </c>
      <c r="K14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43" s="13" t="e">
        <f>IF(K143&gt;J143,(1+E143*0.04)*'Datos de entrada (Conductor)'!K28*D143,0)</f>
        <v>#DIV/0!</v>
      </c>
      <c r="M143" s="13" t="e">
        <f>IF(K143&gt;J143,G143^2*'Datos de entrada (Conductor)'!L28*D143*$B$5,0)</f>
        <v>#DIV/0!</v>
      </c>
    </row>
    <row r="144" spans="2:13" x14ac:dyDescent="0.25">
      <c r="B144" s="2">
        <v>6</v>
      </c>
      <c r="C144" s="2">
        <f>'Datos de entrada (Conductor)'!J29</f>
        <v>795</v>
      </c>
      <c r="D144" s="12">
        <f>IF(B144=1,'Datos de entrada (Sistema)'!$N$14,IF(B144=2,'Datos de entrada (Sistema)'!$N$15,IF(B144=3,'Datos de entrada (Sistema)'!$N$16,IF(B144=4,'Datos de entrada (Sistema)'!$N$17,IF(B144=5,'Datos de entrada (Sistema)'!$N$18,IF(B144=6,'Datos de entrada (Sistema)'!$N$19,IF(B144=7,'Datos de entrada (Sistema)'!$N$20,IF(B144=8,'Datos de entrada (Sistema)'!$N$21, IF(B144=9,'Datos de entrada (Sistema)'!$N$22,IF(B144=10,'Datos de entrada (Sistema)'!$N$23,IF(B144=11,'Datos de entrada (Sistema)'!$N$24,”Error”)))))))))))</f>
        <v>1.1000000000000001</v>
      </c>
      <c r="E144" s="12">
        <f>IF('Datos de entrada (Sistema)'!$I$16="Si",1,IF('Datos de entrada (Sistema)'!$I$16="No",0))</f>
        <v>1</v>
      </c>
      <c r="F144" s="12">
        <f>IF('Datos de entrada (Sistema)'!$I$12="Trifásico",3,IF('Datos de entrada (Sistema)'!$I$12="Monofásico trifilar",2,IF('Datos de entrada (Sistema)'!$I$12="Monofásico bifilar",1)))</f>
        <v>3</v>
      </c>
      <c r="G144"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44" s="9">
        <f>IF(F144=3,'Datos de entrada (Sistema)'!$I$17*3*((Costos!G144/'Datos de entrada (Sistema)'!$I$17)^2)*'Datos de entrada (Conductor)'!L29*Costos!D144*Costos!$B$4,IF(F144=2,'Datos de entrada (Sistema)'!$I$17*2*((Costos!G144/'Datos de entrada (Sistema)'!$I$17)^2)*'Datos de entrada (Conductor)'!L29*Costos!D144*Costos!$B$4,IF(F144=1,'Datos de entrada (Sistema)'!$I$17*((Costos!G144/'Datos de entrada (Sistema)'!$I$17)^2)*'Datos de entrada (Conductor)'!L29*Costos!D144*Costos!$B$4,"error")))</f>
        <v>0</v>
      </c>
      <c r="I144" s="9">
        <f>'Datos de entrada (Sistema)'!$O$19*'Datos de entrada (Sistema)'!$P$19*'Datos de entrada (Sistema)'!$I$15*1000</f>
        <v>0</v>
      </c>
      <c r="J144" s="123" t="e">
        <f t="shared" si="2"/>
        <v>#DIV/0!</v>
      </c>
      <c r="K14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44" s="13" t="e">
        <f>IF(K144&gt;J144,(1+E144*0.04)*'Datos de entrada (Conductor)'!K29*D144,0)</f>
        <v>#DIV/0!</v>
      </c>
      <c r="M144" s="13" t="e">
        <f>IF(K144&gt;J144,G144^2*'Datos de entrada (Conductor)'!L29*D144*$B$5,0)</f>
        <v>#DIV/0!</v>
      </c>
    </row>
    <row r="145" spans="2:13" x14ac:dyDescent="0.25">
      <c r="B145" s="2">
        <v>6</v>
      </c>
      <c r="C145" s="2">
        <f>'Datos de entrada (Conductor)'!J30</f>
        <v>1000</v>
      </c>
      <c r="D145" s="12">
        <f>IF(B145=1,'Datos de entrada (Sistema)'!$N$14,IF(B145=2,'Datos de entrada (Sistema)'!$N$15,IF(B145=3,'Datos de entrada (Sistema)'!$N$16,IF(B145=4,'Datos de entrada (Sistema)'!$N$17,IF(B145=5,'Datos de entrada (Sistema)'!$N$18,IF(B145=6,'Datos de entrada (Sistema)'!$N$19,IF(B145=7,'Datos de entrada (Sistema)'!$N$20,IF(B145=8,'Datos de entrada (Sistema)'!$N$21, IF(B145=9,'Datos de entrada (Sistema)'!$N$22,IF(B145=10,'Datos de entrada (Sistema)'!$N$23,IF(B145=11,'Datos de entrada (Sistema)'!$N$24,”Error”)))))))))))</f>
        <v>1.1000000000000001</v>
      </c>
      <c r="E145" s="12">
        <f>IF('Datos de entrada (Sistema)'!$I$16="Si",1,IF('Datos de entrada (Sistema)'!$I$16="No",0))</f>
        <v>1</v>
      </c>
      <c r="F145" s="12">
        <f>IF('Datos de entrada (Sistema)'!$I$12="Trifásico",3,IF('Datos de entrada (Sistema)'!$I$12="Monofásico trifilar",2,IF('Datos de entrada (Sistema)'!$I$12="Monofásico bifilar",1)))</f>
        <v>3</v>
      </c>
      <c r="G145" s="23">
        <f>IF('Datos de entrada (Sistema)'!$I$12="Trifásico",('Datos de entrada (Sistema)'!$O$19)/(SQRT(3)*'Datos de entrada (Sistema)'!$I$13),IF('Datos de entrada (Sistema)'!$I$12="Monofásico trifilar",('Datos de entrada (Sistema)'!$O$19)/('Datos de entrada (Sistema)'!$I$13),IF('Datos de entrada (Sistema)'!$I$12="Monofásico bifilar",('Datos de entrada (Sistema)'!$O$19)/('Datos de entrada (Sistema)'!$I$13))))*(1+'Datos de entrada (Sistema)'!$Q$19)</f>
        <v>0</v>
      </c>
      <c r="H145" s="9">
        <f>IF(F145=3,'Datos de entrada (Sistema)'!$I$17*3*((Costos!G145/'Datos de entrada (Sistema)'!$I$17)^2)*'Datos de entrada (Conductor)'!L30*Costos!D145*Costos!$B$4,IF(F145=2,'Datos de entrada (Sistema)'!$I$17*2*((Costos!G145/'Datos de entrada (Sistema)'!$I$17)^2)*'Datos de entrada (Conductor)'!L30*Costos!D145*Costos!$B$4,IF(F145=1,'Datos de entrada (Sistema)'!$I$17*((Costos!G145/'Datos de entrada (Sistema)'!$I$17)^2)*'Datos de entrada (Conductor)'!L30*Costos!D145*Costos!$B$4,"error")))</f>
        <v>0</v>
      </c>
      <c r="I145" s="9">
        <f>'Datos de entrada (Sistema)'!$O$19*'Datos de entrada (Sistema)'!$P$19*'Datos de entrada (Sistema)'!$I$15*1000</f>
        <v>0</v>
      </c>
      <c r="J145" s="123" t="e">
        <f t="shared" si="2"/>
        <v>#DIV/0!</v>
      </c>
      <c r="K14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45" s="13" t="e">
        <f>IF(K145&gt;J145,(1+E145*0.04)*'Datos de entrada (Conductor)'!K30*D145,0)</f>
        <v>#DIV/0!</v>
      </c>
      <c r="M145" s="13" t="e">
        <f>IF(K145&gt;J145,G145^2*'Datos de entrada (Conductor)'!L30*D145*$B$5,0)</f>
        <v>#DIV/0!</v>
      </c>
    </row>
    <row r="146" spans="2:13" x14ac:dyDescent="0.25">
      <c r="B146" s="2">
        <v>7</v>
      </c>
      <c r="C146" s="2">
        <f>'Datos de entrada (Conductor)'!J8</f>
        <v>0</v>
      </c>
      <c r="D146" s="12">
        <f>IF(B146=1,'Datos de entrada (Sistema)'!$N$14,IF(B146=2,'Datos de entrada (Sistema)'!$N$15,IF(B146=3,'Datos de entrada (Sistema)'!$N$16,IF(B146=4,'Datos de entrada (Sistema)'!$N$17,IF(B146=5,'Datos de entrada (Sistema)'!$N$18,IF(B146=6,'Datos de entrada (Sistema)'!$N$19,IF(B146=7,'Datos de entrada (Sistema)'!$N$20,IF(B146=8,'Datos de entrada (Sistema)'!$N$21, IF(B146=9,'Datos de entrada (Sistema)'!$N$22,IF(B146=10,'Datos de entrada (Sistema)'!$N$23,IF(B146=11,'Datos de entrada (Sistema)'!$N$24,”Error”)))))))))))</f>
        <v>1.1000000000000001</v>
      </c>
      <c r="E146" s="12">
        <f>IF('Datos de entrada (Sistema)'!$I$16="Si",1,IF('Datos de entrada (Sistema)'!$I$16="No",0))</f>
        <v>1</v>
      </c>
      <c r="F146" s="12">
        <f>IF('Datos de entrada (Sistema)'!$I$12="Trifásico",3,IF('Datos de entrada (Sistema)'!$I$12="Monofásico trifilar",2,IF('Datos de entrada (Sistema)'!$I$12="Monofásico bifilar",1)))</f>
        <v>3</v>
      </c>
      <c r="G146"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46" s="9">
        <f>IF(F146=3,'Datos de entrada (Sistema)'!$I$17*3*((Costos!G146/'Datos de entrada (Sistema)'!$I$17)^2)*'Datos de entrada (Conductor)'!L8*Costos!D146*Costos!$B$4,IF(F146=2,'Datos de entrada (Sistema)'!$I$17*2*((Costos!G146/'Datos de entrada (Sistema)'!$I$17)^2)*'Datos de entrada (Conductor)'!L8*Costos!D146*Costos!$B$4,IF(F146=1,'Datos de entrada (Sistema)'!$I$17*((Costos!G146/'Datos de entrada (Sistema)'!$I$17)^2)*'Datos de entrada (Conductor)'!L8*Costos!D146*Costos!$B$4,"error")))</f>
        <v>0</v>
      </c>
      <c r="I146" s="9">
        <f>'Datos de entrada (Sistema)'!$O$20*'Datos de entrada (Sistema)'!$P$20*'Datos de entrada (Sistema)'!$I$15*1000</f>
        <v>572400</v>
      </c>
      <c r="J146" s="123">
        <f t="shared" si="2"/>
        <v>0</v>
      </c>
      <c r="K14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46" s="13">
        <f>IF(K146&gt;J146,(1+E146*0.04)*'Datos de entrada (Conductor)'!K8*D146,0)</f>
        <v>0</v>
      </c>
      <c r="M146" s="13">
        <f>IF(K146&gt;J146,G146^2*'Datos de entrada (Conductor)'!L8*D146*$B$5,0)</f>
        <v>0</v>
      </c>
    </row>
    <row r="147" spans="2:13" x14ac:dyDescent="0.25">
      <c r="B147" s="2">
        <v>7</v>
      </c>
      <c r="C147" s="2">
        <f>'Datos de entrada (Conductor)'!J9</f>
        <v>0</v>
      </c>
      <c r="D147" s="12">
        <f>IF(B147=1,'Datos de entrada (Sistema)'!$N$14,IF(B147=2,'Datos de entrada (Sistema)'!$N$15,IF(B147=3,'Datos de entrada (Sistema)'!$N$16,IF(B147=4,'Datos de entrada (Sistema)'!$N$17,IF(B147=5,'Datos de entrada (Sistema)'!$N$18,IF(B147=6,'Datos de entrada (Sistema)'!$N$19,IF(B147=7,'Datos de entrada (Sistema)'!$N$20,IF(B147=8,'Datos de entrada (Sistema)'!$N$21, IF(B147=9,'Datos de entrada (Sistema)'!$N$22,IF(B147=10,'Datos de entrada (Sistema)'!$N$23,IF(B147=11,'Datos de entrada (Sistema)'!$N$24,”Error”)))))))))))</f>
        <v>1.1000000000000001</v>
      </c>
      <c r="E147" s="12">
        <f>IF('Datos de entrada (Sistema)'!$I$16="Si",1,IF('Datos de entrada (Sistema)'!$I$16="No",0))</f>
        <v>1</v>
      </c>
      <c r="F147" s="12">
        <f>IF('Datos de entrada (Sistema)'!$I$12="Trifásico",3,IF('Datos de entrada (Sistema)'!$I$12="Monofásico trifilar",2,IF('Datos de entrada (Sistema)'!$I$12="Monofásico bifilar",1)))</f>
        <v>3</v>
      </c>
      <c r="G147"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47" s="9">
        <f>IF(F147=3,'Datos de entrada (Sistema)'!$I$17*3*((Costos!G147/'Datos de entrada (Sistema)'!$I$17)^2)*'Datos de entrada (Conductor)'!L9*Costos!D147*Costos!$B$4,IF(F147=2,'Datos de entrada (Sistema)'!$I$17*2*((Costos!G147/'Datos de entrada (Sistema)'!$I$17)^2)*'Datos de entrada (Conductor)'!L9*Costos!D147*Costos!$B$4,IF(F147=1,'Datos de entrada (Sistema)'!$I$17*((Costos!G147/'Datos de entrada (Sistema)'!$I$17)^2)*'Datos de entrada (Conductor)'!L9*Costos!D147*Costos!$B$4,"error")))</f>
        <v>0</v>
      </c>
      <c r="I147" s="9">
        <f>'Datos de entrada (Sistema)'!$O$20*'Datos de entrada (Sistema)'!$P$20*'Datos de entrada (Sistema)'!$I$15*1000</f>
        <v>572400</v>
      </c>
      <c r="J147" s="123">
        <f t="shared" si="2"/>
        <v>0</v>
      </c>
      <c r="K14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47" s="13">
        <f>IF(K147&gt;J147,(1+E147*0.04)*'Datos de entrada (Conductor)'!K9*D147,0)</f>
        <v>0</v>
      </c>
      <c r="M147" s="13">
        <f>IF(K147&gt;J147,G147^2*'Datos de entrada (Conductor)'!L9*D147*$B$5,0)</f>
        <v>0</v>
      </c>
    </row>
    <row r="148" spans="2:13" x14ac:dyDescent="0.25">
      <c r="B148" s="2">
        <v>7</v>
      </c>
      <c r="C148" s="2">
        <f>'Datos de entrada (Conductor)'!J10</f>
        <v>0</v>
      </c>
      <c r="D148" s="12">
        <f>IF(B148=1,'Datos de entrada (Sistema)'!$N$14,IF(B148=2,'Datos de entrada (Sistema)'!$N$15,IF(B148=3,'Datos de entrada (Sistema)'!$N$16,IF(B148=4,'Datos de entrada (Sistema)'!$N$17,IF(B148=5,'Datos de entrada (Sistema)'!$N$18,IF(B148=6,'Datos de entrada (Sistema)'!$N$19,IF(B148=7,'Datos de entrada (Sistema)'!$N$20,IF(B148=8,'Datos de entrada (Sistema)'!$N$21, IF(B148=9,'Datos de entrada (Sistema)'!$N$22,IF(B148=10,'Datos de entrada (Sistema)'!$N$23,IF(B148=11,'Datos de entrada (Sistema)'!$N$24,”Error”)))))))))))</f>
        <v>1.1000000000000001</v>
      </c>
      <c r="E148" s="12">
        <f>IF('Datos de entrada (Sistema)'!$I$16="Si",1,IF('Datos de entrada (Sistema)'!$I$16="No",0))</f>
        <v>1</v>
      </c>
      <c r="F148" s="12">
        <f>IF('Datos de entrada (Sistema)'!$I$12="Trifásico",3,IF('Datos de entrada (Sistema)'!$I$12="Monofásico trifilar",2,IF('Datos de entrada (Sistema)'!$I$12="Monofásico bifilar",1)))</f>
        <v>3</v>
      </c>
      <c r="G148"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48" s="9">
        <f>IF(F148=3,'Datos de entrada (Sistema)'!$I$17*3*((Costos!G148/'Datos de entrada (Sistema)'!$I$17)^2)*'Datos de entrada (Conductor)'!L10*Costos!D148*Costos!$B$4,IF(F148=2,'Datos de entrada (Sistema)'!$I$17*2*((Costos!G148/'Datos de entrada (Sistema)'!$I$17)^2)*'Datos de entrada (Conductor)'!L10*Costos!D148*Costos!$B$4,IF(F148=1,'Datos de entrada (Sistema)'!$I$17*((Costos!G148/'Datos de entrada (Sistema)'!$I$17)^2)*'Datos de entrada (Conductor)'!L10*Costos!D148*Costos!$B$4,"error")))</f>
        <v>0</v>
      </c>
      <c r="I148" s="9">
        <f>'Datos de entrada (Sistema)'!$O$20*'Datos de entrada (Sistema)'!$P$20*'Datos de entrada (Sistema)'!$I$15*1000</f>
        <v>572400</v>
      </c>
      <c r="J148" s="123">
        <f t="shared" si="2"/>
        <v>0</v>
      </c>
      <c r="K14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48" s="13">
        <f>IF(K148&gt;J148,(1+E148*0.04)*'Datos de entrada (Conductor)'!K10*D148,0)</f>
        <v>0</v>
      </c>
      <c r="M148" s="13">
        <f>IF(K148&gt;J148,G148^2*'Datos de entrada (Conductor)'!L10*D148*$B$5,0)</f>
        <v>0</v>
      </c>
    </row>
    <row r="149" spans="2:13" x14ac:dyDescent="0.25">
      <c r="B149" s="2">
        <v>7</v>
      </c>
      <c r="C149" s="2">
        <f>'Datos de entrada (Conductor)'!J11</f>
        <v>0</v>
      </c>
      <c r="D149" s="12">
        <f>IF(B149=1,'Datos de entrada (Sistema)'!$N$14,IF(B149=2,'Datos de entrada (Sistema)'!$N$15,IF(B149=3,'Datos de entrada (Sistema)'!$N$16,IF(B149=4,'Datos de entrada (Sistema)'!$N$17,IF(B149=5,'Datos de entrada (Sistema)'!$N$18,IF(B149=6,'Datos de entrada (Sistema)'!$N$19,IF(B149=7,'Datos de entrada (Sistema)'!$N$20,IF(B149=8,'Datos de entrada (Sistema)'!$N$21, IF(B149=9,'Datos de entrada (Sistema)'!$N$22,IF(B149=10,'Datos de entrada (Sistema)'!$N$23,IF(B149=11,'Datos de entrada (Sistema)'!$N$24,”Error”)))))))))))</f>
        <v>1.1000000000000001</v>
      </c>
      <c r="E149" s="12">
        <f>IF('Datos de entrada (Sistema)'!$I$16="Si",1,IF('Datos de entrada (Sistema)'!$I$16="No",0))</f>
        <v>1</v>
      </c>
      <c r="F149" s="12">
        <f>IF('Datos de entrada (Sistema)'!$I$12="Trifásico",3,IF('Datos de entrada (Sistema)'!$I$12="Monofásico trifilar",2,IF('Datos de entrada (Sistema)'!$I$12="Monofásico bifilar",1)))</f>
        <v>3</v>
      </c>
      <c r="G149"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49" s="9">
        <f>IF(F149=3,'Datos de entrada (Sistema)'!$I$17*3*((Costos!G149/'Datos de entrada (Sistema)'!$I$17)^2)*'Datos de entrada (Conductor)'!L11*Costos!D149*Costos!$B$4,IF(F149=2,'Datos de entrada (Sistema)'!$I$17*2*((Costos!G149/'Datos de entrada (Sistema)'!$I$17)^2)*'Datos de entrada (Conductor)'!L11*Costos!D149*Costos!$B$4,IF(F149=1,'Datos de entrada (Sistema)'!$I$17*((Costos!G149/'Datos de entrada (Sistema)'!$I$17)^2)*'Datos de entrada (Conductor)'!L11*Costos!D149*Costos!$B$4,"error")))</f>
        <v>0</v>
      </c>
      <c r="I149" s="9">
        <f>'Datos de entrada (Sistema)'!$O$20*'Datos de entrada (Sistema)'!$P$20*'Datos de entrada (Sistema)'!$I$15*1000</f>
        <v>572400</v>
      </c>
      <c r="J149" s="123">
        <f t="shared" si="2"/>
        <v>0</v>
      </c>
      <c r="K14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49" s="13">
        <f>IF(K149&gt;J149,(1+E149*0.04)*'Datos de entrada (Conductor)'!K11*D149,0)</f>
        <v>0</v>
      </c>
      <c r="M149" s="13">
        <f>IF(K149&gt;J149,G149^2*'Datos de entrada (Conductor)'!L11*D149*$B$5,0)</f>
        <v>0</v>
      </c>
    </row>
    <row r="150" spans="2:13" x14ac:dyDescent="0.25">
      <c r="B150" s="2">
        <v>7</v>
      </c>
      <c r="C150" s="2">
        <f>'Datos de entrada (Conductor)'!J12</f>
        <v>0</v>
      </c>
      <c r="D150" s="12">
        <f>IF(B150=1,'Datos de entrada (Sistema)'!$N$14,IF(B150=2,'Datos de entrada (Sistema)'!$N$15,IF(B150=3,'Datos de entrada (Sistema)'!$N$16,IF(B150=4,'Datos de entrada (Sistema)'!$N$17,IF(B150=5,'Datos de entrada (Sistema)'!$N$18,IF(B150=6,'Datos de entrada (Sistema)'!$N$19,IF(B150=7,'Datos de entrada (Sistema)'!$N$20,IF(B150=8,'Datos de entrada (Sistema)'!$N$21, IF(B150=9,'Datos de entrada (Sistema)'!$N$22,IF(B150=10,'Datos de entrada (Sistema)'!$N$23,IF(B150=11,'Datos de entrada (Sistema)'!$N$24,”Error”)))))))))))</f>
        <v>1.1000000000000001</v>
      </c>
      <c r="E150" s="12">
        <f>IF('Datos de entrada (Sistema)'!$I$16="Si",1,IF('Datos de entrada (Sistema)'!$I$16="No",0))</f>
        <v>1</v>
      </c>
      <c r="F150" s="12">
        <f>IF('Datos de entrada (Sistema)'!$I$12="Trifásico",3,IF('Datos de entrada (Sistema)'!$I$12="Monofásico trifilar",2,IF('Datos de entrada (Sistema)'!$I$12="Monofásico bifilar",1)))</f>
        <v>3</v>
      </c>
      <c r="G150"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50" s="9">
        <f>IF(F150=3,'Datos de entrada (Sistema)'!$I$17*3*((Costos!G150/'Datos de entrada (Sistema)'!$I$17)^2)*'Datos de entrada (Conductor)'!L12*Costos!D150*Costos!$B$4,IF(F150=2,'Datos de entrada (Sistema)'!$I$17*2*((Costos!G150/'Datos de entrada (Sistema)'!$I$17)^2)*'Datos de entrada (Conductor)'!L12*Costos!D150*Costos!$B$4,IF(F150=1,'Datos de entrada (Sistema)'!$I$17*((Costos!G150/'Datos de entrada (Sistema)'!$I$17)^2)*'Datos de entrada (Conductor)'!L12*Costos!D150*Costos!$B$4,"error")))</f>
        <v>0</v>
      </c>
      <c r="I150" s="9">
        <f>'Datos de entrada (Sistema)'!$O$20*'Datos de entrada (Sistema)'!$P$20*'Datos de entrada (Sistema)'!$I$15*1000</f>
        <v>572400</v>
      </c>
      <c r="J150" s="123">
        <f t="shared" si="2"/>
        <v>0</v>
      </c>
      <c r="K15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50" s="13">
        <f>IF(K150&gt;J150,(1+E150*0.04)*'Datos de entrada (Conductor)'!K12*D150,0)</f>
        <v>0</v>
      </c>
      <c r="M150" s="13">
        <f>IF(K150&gt;J150,G150^2*'Datos de entrada (Conductor)'!L12*D150*$B$5,0)</f>
        <v>0</v>
      </c>
    </row>
    <row r="151" spans="2:13" x14ac:dyDescent="0.25">
      <c r="B151" s="2">
        <v>7</v>
      </c>
      <c r="C151" s="2">
        <f>'Datos de entrada (Conductor)'!J13</f>
        <v>0</v>
      </c>
      <c r="D151" s="12">
        <f>IF(B151=1,'Datos de entrada (Sistema)'!$N$14,IF(B151=2,'Datos de entrada (Sistema)'!$N$15,IF(B151=3,'Datos de entrada (Sistema)'!$N$16,IF(B151=4,'Datos de entrada (Sistema)'!$N$17,IF(B151=5,'Datos de entrada (Sistema)'!$N$18,IF(B151=6,'Datos de entrada (Sistema)'!$N$19,IF(B151=7,'Datos de entrada (Sistema)'!$N$20,IF(B151=8,'Datos de entrada (Sistema)'!$N$21, IF(B151=9,'Datos de entrada (Sistema)'!$N$22,IF(B151=10,'Datos de entrada (Sistema)'!$N$23,IF(B151=11,'Datos de entrada (Sistema)'!$N$24,”Error”)))))))))))</f>
        <v>1.1000000000000001</v>
      </c>
      <c r="E151" s="12">
        <f>IF('Datos de entrada (Sistema)'!$I$16="Si",1,IF('Datos de entrada (Sistema)'!$I$16="No",0))</f>
        <v>1</v>
      </c>
      <c r="F151" s="12">
        <f>IF('Datos de entrada (Sistema)'!$I$12="Trifásico",3,IF('Datos de entrada (Sistema)'!$I$12="Monofásico trifilar",2,IF('Datos de entrada (Sistema)'!$I$12="Monofásico bifilar",1)))</f>
        <v>3</v>
      </c>
      <c r="G151"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51" s="9">
        <f>IF(F151=3,'Datos de entrada (Sistema)'!$I$17*3*((Costos!G151/'Datos de entrada (Sistema)'!$I$17)^2)*'Datos de entrada (Conductor)'!L13*Costos!D151*Costos!$B$4,IF(F151=2,'Datos de entrada (Sistema)'!$I$17*2*((Costos!G151/'Datos de entrada (Sistema)'!$I$17)^2)*'Datos de entrada (Conductor)'!L13*Costos!D151*Costos!$B$4,IF(F151=1,'Datos de entrada (Sistema)'!$I$17*((Costos!G151/'Datos de entrada (Sistema)'!$I$17)^2)*'Datos de entrada (Conductor)'!L13*Costos!D151*Costos!$B$4,"error")))</f>
        <v>0</v>
      </c>
      <c r="I151" s="9">
        <f>'Datos de entrada (Sistema)'!$O$20*'Datos de entrada (Sistema)'!$P$20*'Datos de entrada (Sistema)'!$I$15*1000</f>
        <v>572400</v>
      </c>
      <c r="J151" s="123">
        <f t="shared" si="2"/>
        <v>0</v>
      </c>
      <c r="K15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51" s="13">
        <f>IF(K151&gt;J151,(1+E151*0.04)*'Datos de entrada (Conductor)'!K13*D151,0)</f>
        <v>0</v>
      </c>
      <c r="M151" s="13">
        <f>IF(K151&gt;J151,G151^2*'Datos de entrada (Conductor)'!L13*D151*$B$5,0)</f>
        <v>0</v>
      </c>
    </row>
    <row r="152" spans="2:13" x14ac:dyDescent="0.25">
      <c r="B152" s="2">
        <v>7</v>
      </c>
      <c r="C152" s="2">
        <f>'Datos de entrada (Conductor)'!J14</f>
        <v>8</v>
      </c>
      <c r="D152" s="12">
        <f>IF(B152=1,'Datos de entrada (Sistema)'!$N$14,IF(B152=2,'Datos de entrada (Sistema)'!$N$15,IF(B152=3,'Datos de entrada (Sistema)'!$N$16,IF(B152=4,'Datos de entrada (Sistema)'!$N$17,IF(B152=5,'Datos de entrada (Sistema)'!$N$18,IF(B152=6,'Datos de entrada (Sistema)'!$N$19,IF(B152=7,'Datos de entrada (Sistema)'!$N$20,IF(B152=8,'Datos de entrada (Sistema)'!$N$21, IF(B152=9,'Datos de entrada (Sistema)'!$N$22,IF(B152=10,'Datos de entrada (Sistema)'!$N$23,IF(B152=11,'Datos de entrada (Sistema)'!$N$24,”Error”)))))))))))</f>
        <v>1.1000000000000001</v>
      </c>
      <c r="E152" s="12">
        <f>IF('Datos de entrada (Sistema)'!$I$16="Si",1,IF('Datos de entrada (Sistema)'!$I$16="No",0))</f>
        <v>1</v>
      </c>
      <c r="F152" s="12">
        <f>IF('Datos de entrada (Sistema)'!$I$12="Trifásico",3,IF('Datos de entrada (Sistema)'!$I$12="Monofásico trifilar",2,IF('Datos de entrada (Sistema)'!$I$12="Monofásico bifilar",1)))</f>
        <v>3</v>
      </c>
      <c r="G152"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52" s="9">
        <f>IF(F152=3,'Datos de entrada (Sistema)'!$I$17*3*((Costos!G152/'Datos de entrada (Sistema)'!$I$17)^2)*'Datos de entrada (Conductor)'!L14*Costos!D152*Costos!$B$4,IF(F152=2,'Datos de entrada (Sistema)'!$I$17*2*((Costos!G152/'Datos de entrada (Sistema)'!$I$17)^2)*'Datos de entrada (Conductor)'!L14*Costos!D152*Costos!$B$4,IF(F152=1,'Datos de entrada (Sistema)'!$I$17*((Costos!G152/'Datos de entrada (Sistema)'!$I$17)^2)*'Datos de entrada (Conductor)'!L14*Costos!D152*Costos!$B$4,"error")))</f>
        <v>0</v>
      </c>
      <c r="I152" s="9">
        <f>'Datos de entrada (Sistema)'!$O$20*'Datos de entrada (Sistema)'!$P$20*'Datos de entrada (Sistema)'!$I$15*1000</f>
        <v>572400</v>
      </c>
      <c r="J152" s="123">
        <f t="shared" si="2"/>
        <v>0</v>
      </c>
      <c r="K15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52" s="13">
        <f>IF(K152&gt;J152,(1+E152*0.04)*'Datos de entrada (Conductor)'!K14*D152,0)</f>
        <v>0</v>
      </c>
      <c r="M152" s="13">
        <f>IF(K152&gt;J152,G152^2*'Datos de entrada (Conductor)'!L14*D152*$B$5,0)</f>
        <v>0</v>
      </c>
    </row>
    <row r="153" spans="2:13" x14ac:dyDescent="0.25">
      <c r="B153" s="2">
        <v>7</v>
      </c>
      <c r="C153" s="2">
        <f>'Datos de entrada (Conductor)'!J15</f>
        <v>6</v>
      </c>
      <c r="D153" s="12">
        <f>IF(B153=1,'Datos de entrada (Sistema)'!$N$14,IF(B153=2,'Datos de entrada (Sistema)'!$N$15,IF(B153=3,'Datos de entrada (Sistema)'!$N$16,IF(B153=4,'Datos de entrada (Sistema)'!$N$17,IF(B153=5,'Datos de entrada (Sistema)'!$N$18,IF(B153=6,'Datos de entrada (Sistema)'!$N$19,IF(B153=7,'Datos de entrada (Sistema)'!$N$20,IF(B153=8,'Datos de entrada (Sistema)'!$N$21, IF(B153=9,'Datos de entrada (Sistema)'!$N$22,IF(B153=10,'Datos de entrada (Sistema)'!$N$23,IF(B153=11,'Datos de entrada (Sistema)'!$N$24,”Error”)))))))))))</f>
        <v>1.1000000000000001</v>
      </c>
      <c r="E153" s="12">
        <f>IF('Datos de entrada (Sistema)'!$I$16="Si",1,IF('Datos de entrada (Sistema)'!$I$16="No",0))</f>
        <v>1</v>
      </c>
      <c r="F153" s="12">
        <f>IF('Datos de entrada (Sistema)'!$I$12="Trifásico",3,IF('Datos de entrada (Sistema)'!$I$12="Monofásico trifilar",2,IF('Datos de entrada (Sistema)'!$I$12="Monofásico bifilar",1)))</f>
        <v>3</v>
      </c>
      <c r="G153"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53" s="9">
        <f>IF(F153=3,'Datos de entrada (Sistema)'!$I$17*3*((Costos!G153/'Datos de entrada (Sistema)'!$I$17)^2)*'Datos de entrada (Conductor)'!L15*Costos!D153*Costos!$B$4,IF(F153=2,'Datos de entrada (Sistema)'!$I$17*2*((Costos!G153/'Datos de entrada (Sistema)'!$I$17)^2)*'Datos de entrada (Conductor)'!L15*Costos!D153*Costos!$B$4,IF(F153=1,'Datos de entrada (Sistema)'!$I$17*((Costos!G153/'Datos de entrada (Sistema)'!$I$17)^2)*'Datos de entrada (Conductor)'!L15*Costos!D153*Costos!$B$4,"error")))</f>
        <v>0</v>
      </c>
      <c r="I153" s="9">
        <f>'Datos de entrada (Sistema)'!$O$20*'Datos de entrada (Sistema)'!$P$20*'Datos de entrada (Sistema)'!$I$15*1000</f>
        <v>572400</v>
      </c>
      <c r="J153" s="123">
        <f t="shared" si="2"/>
        <v>0</v>
      </c>
      <c r="K15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53" s="13">
        <f>IF(K153&gt;J153,(1+E153*0.04)*'Datos de entrada (Conductor)'!K15*D153,0)</f>
        <v>0</v>
      </c>
      <c r="M153" s="13">
        <f>IF(K153&gt;J153,G153^2*'Datos de entrada (Conductor)'!L15*D153*$B$5,0)</f>
        <v>0</v>
      </c>
    </row>
    <row r="154" spans="2:13" x14ac:dyDescent="0.25">
      <c r="B154" s="2">
        <v>7</v>
      </c>
      <c r="C154" s="2">
        <f>'Datos de entrada (Conductor)'!J16</f>
        <v>4</v>
      </c>
      <c r="D154" s="12">
        <f>IF(B154=1,'Datos de entrada (Sistema)'!$N$14,IF(B154=2,'Datos de entrada (Sistema)'!$N$15,IF(B154=3,'Datos de entrada (Sistema)'!$N$16,IF(B154=4,'Datos de entrada (Sistema)'!$N$17,IF(B154=5,'Datos de entrada (Sistema)'!$N$18,IF(B154=6,'Datos de entrada (Sistema)'!$N$19,IF(B154=7,'Datos de entrada (Sistema)'!$N$20,IF(B154=8,'Datos de entrada (Sistema)'!$N$21, IF(B154=9,'Datos de entrada (Sistema)'!$N$22,IF(B154=10,'Datos de entrada (Sistema)'!$N$23,IF(B154=11,'Datos de entrada (Sistema)'!$N$24,”Error”)))))))))))</f>
        <v>1.1000000000000001</v>
      </c>
      <c r="E154" s="12">
        <f>IF('Datos de entrada (Sistema)'!$I$16="Si",1,IF('Datos de entrada (Sistema)'!$I$16="No",0))</f>
        <v>1</v>
      </c>
      <c r="F154" s="12">
        <f>IF('Datos de entrada (Sistema)'!$I$12="Trifásico",3,IF('Datos de entrada (Sistema)'!$I$12="Monofásico trifilar",2,IF('Datos de entrada (Sistema)'!$I$12="Monofásico bifilar",1)))</f>
        <v>3</v>
      </c>
      <c r="G154"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54" s="9">
        <f>IF(F154=3,'Datos de entrada (Sistema)'!$I$17*3*((Costos!G154/'Datos de entrada (Sistema)'!$I$17)^2)*'Datos de entrada (Conductor)'!L16*Costos!D154*Costos!$B$4,IF(F154=2,'Datos de entrada (Sistema)'!$I$17*2*((Costos!G154/'Datos de entrada (Sistema)'!$I$17)^2)*'Datos de entrada (Conductor)'!L16*Costos!D154*Costos!$B$4,IF(F154=1,'Datos de entrada (Sistema)'!$I$17*((Costos!G154/'Datos de entrada (Sistema)'!$I$17)^2)*'Datos de entrada (Conductor)'!L16*Costos!D154*Costos!$B$4,"error")))</f>
        <v>4789.6876791103259</v>
      </c>
      <c r="I154" s="9">
        <f>'Datos de entrada (Sistema)'!$O$20*'Datos de entrada (Sistema)'!$P$20*'Datos de entrada (Sistema)'!$I$15*1000</f>
        <v>572400</v>
      </c>
      <c r="J154" s="123">
        <f t="shared" si="2"/>
        <v>8.367728300332505E-3</v>
      </c>
      <c r="K15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54" s="13">
        <f>IF(K154&gt;J154,(1+E154*0.04)*'Datos de entrada (Conductor)'!K16*D154,0)</f>
        <v>26884000.000000004</v>
      </c>
      <c r="M154" s="13">
        <f>IF(K154&gt;J154,G154^2*'Datos de entrada (Conductor)'!L16*D154*$B$5,0)</f>
        <v>25840738.938474901</v>
      </c>
    </row>
    <row r="155" spans="2:13" x14ac:dyDescent="0.25">
      <c r="B155" s="2">
        <v>7</v>
      </c>
      <c r="C155" s="2">
        <f>'Datos de entrada (Conductor)'!J17</f>
        <v>2</v>
      </c>
      <c r="D155" s="12">
        <f>IF(B155=1,'Datos de entrada (Sistema)'!$N$14,IF(B155=2,'Datos de entrada (Sistema)'!$N$15,IF(B155=3,'Datos de entrada (Sistema)'!$N$16,IF(B155=4,'Datos de entrada (Sistema)'!$N$17,IF(B155=5,'Datos de entrada (Sistema)'!$N$18,IF(B155=6,'Datos de entrada (Sistema)'!$N$19,IF(B155=7,'Datos de entrada (Sistema)'!$N$20,IF(B155=8,'Datos de entrada (Sistema)'!$N$21, IF(B155=9,'Datos de entrada (Sistema)'!$N$22,IF(B155=10,'Datos de entrada (Sistema)'!$N$23,IF(B155=11,'Datos de entrada (Sistema)'!$N$24,”Error”)))))))))))</f>
        <v>1.1000000000000001</v>
      </c>
      <c r="E155" s="12">
        <f>IF('Datos de entrada (Sistema)'!$I$16="Si",1,IF('Datos de entrada (Sistema)'!$I$16="No",0))</f>
        <v>1</v>
      </c>
      <c r="F155" s="12">
        <f>IF('Datos de entrada (Sistema)'!$I$12="Trifásico",3,IF('Datos de entrada (Sistema)'!$I$12="Monofásico trifilar",2,IF('Datos de entrada (Sistema)'!$I$12="Monofásico bifilar",1)))</f>
        <v>3</v>
      </c>
      <c r="G155"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55" s="9">
        <f>IF(F155=3,'Datos de entrada (Sistema)'!$I$17*3*((Costos!G155/'Datos de entrada (Sistema)'!$I$17)^2)*'Datos de entrada (Conductor)'!L17*Costos!D155*Costos!$B$4,IF(F155=2,'Datos de entrada (Sistema)'!$I$17*2*((Costos!G155/'Datos de entrada (Sistema)'!$I$17)^2)*'Datos de entrada (Conductor)'!L17*Costos!D155*Costos!$B$4,IF(F155=1,'Datos de entrada (Sistema)'!$I$17*((Costos!G155/'Datos de entrada (Sistema)'!$I$17)^2)*'Datos de entrada (Conductor)'!L17*Costos!D155*Costos!$B$4,"error")))</f>
        <v>3010.2301833720949</v>
      </c>
      <c r="I155" s="9">
        <f>'Datos de entrada (Sistema)'!$O$20*'Datos de entrada (Sistema)'!$P$20*'Datos de entrada (Sistema)'!$I$15*1000</f>
        <v>572400</v>
      </c>
      <c r="J155" s="123">
        <f t="shared" si="2"/>
        <v>5.258962584507503E-3</v>
      </c>
      <c r="K15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55" s="13">
        <f>IF(K155&gt;J155,(1+E155*0.04)*'Datos de entrada (Conductor)'!K17*D155,0)</f>
        <v>46062016</v>
      </c>
      <c r="M155" s="13">
        <f>IF(K155&gt;J155,G155^2*'Datos de entrada (Conductor)'!L17*D155*$B$5,0)</f>
        <v>16240426.834612405</v>
      </c>
    </row>
    <row r="156" spans="2:13" x14ac:dyDescent="0.25">
      <c r="B156" s="2">
        <v>7</v>
      </c>
      <c r="C156" s="2">
        <f>'Datos de entrada (Conductor)'!J18</f>
        <v>1</v>
      </c>
      <c r="D156" s="12">
        <f>IF(B156=1,'Datos de entrada (Sistema)'!$N$14,IF(B156=2,'Datos de entrada (Sistema)'!$N$15,IF(B156=3,'Datos de entrada (Sistema)'!$N$16,IF(B156=4,'Datos de entrada (Sistema)'!$N$17,IF(B156=5,'Datos de entrada (Sistema)'!$N$18,IF(B156=6,'Datos de entrada (Sistema)'!$N$19,IF(B156=7,'Datos de entrada (Sistema)'!$N$20,IF(B156=8,'Datos de entrada (Sistema)'!$N$21, IF(B156=9,'Datos de entrada (Sistema)'!$N$22,IF(B156=10,'Datos de entrada (Sistema)'!$N$23,IF(B156=11,'Datos de entrada (Sistema)'!$N$24,”Error”)))))))))))</f>
        <v>1.1000000000000001</v>
      </c>
      <c r="E156" s="12">
        <f>IF('Datos de entrada (Sistema)'!$I$16="Si",1,IF('Datos de entrada (Sistema)'!$I$16="No",0))</f>
        <v>1</v>
      </c>
      <c r="F156" s="12">
        <f>IF('Datos de entrada (Sistema)'!$I$12="Trifásico",3,IF('Datos de entrada (Sistema)'!$I$12="Monofásico trifilar",2,IF('Datos de entrada (Sistema)'!$I$12="Monofásico bifilar",1)))</f>
        <v>3</v>
      </c>
      <c r="G156"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56" s="9">
        <f>IF(F156=3,'Datos de entrada (Sistema)'!$I$17*3*((Costos!G156/'Datos de entrada (Sistema)'!$I$17)^2)*'Datos de entrada (Conductor)'!L18*Costos!D156*Costos!$B$4,IF(F156=2,'Datos de entrada (Sistema)'!$I$17*2*((Costos!G156/'Datos de entrada (Sistema)'!$I$17)^2)*'Datos de entrada (Conductor)'!L18*Costos!D156*Costos!$B$4,IF(F156=1,'Datos de entrada (Sistema)'!$I$17*((Costos!G156/'Datos de entrada (Sistema)'!$I$17)^2)*'Datos de entrada (Conductor)'!L18*Costos!D156*Costos!$B$4,"error")))</f>
        <v>0</v>
      </c>
      <c r="I156" s="9">
        <f>'Datos de entrada (Sistema)'!$O$20*'Datos de entrada (Sistema)'!$P$20*'Datos de entrada (Sistema)'!$I$15*1000</f>
        <v>572400</v>
      </c>
      <c r="J156" s="123">
        <f t="shared" si="2"/>
        <v>0</v>
      </c>
      <c r="K15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56" s="13">
        <f>IF(K156&gt;J156,(1+E156*0.04)*'Datos de entrada (Conductor)'!K18*D156,0)</f>
        <v>0</v>
      </c>
      <c r="M156" s="13">
        <f>IF(K156&gt;J156,G156^2*'Datos de entrada (Conductor)'!L18*D156*$B$5,0)</f>
        <v>0</v>
      </c>
    </row>
    <row r="157" spans="2:13" x14ac:dyDescent="0.25">
      <c r="B157" s="2">
        <v>7</v>
      </c>
      <c r="C157" s="2" t="str">
        <f>'Datos de entrada (Conductor)'!J19</f>
        <v>1/0</v>
      </c>
      <c r="D157" s="12">
        <f>IF(B157=1,'Datos de entrada (Sistema)'!$N$14,IF(B157=2,'Datos de entrada (Sistema)'!$N$15,IF(B157=3,'Datos de entrada (Sistema)'!$N$16,IF(B157=4,'Datos de entrada (Sistema)'!$N$17,IF(B157=5,'Datos de entrada (Sistema)'!$N$18,IF(B157=6,'Datos de entrada (Sistema)'!$N$19,IF(B157=7,'Datos de entrada (Sistema)'!$N$20,IF(B157=8,'Datos de entrada (Sistema)'!$N$21, IF(B157=9,'Datos de entrada (Sistema)'!$N$22,IF(B157=10,'Datos de entrada (Sistema)'!$N$23,IF(B157=11,'Datos de entrada (Sistema)'!$N$24,”Error”)))))))))))</f>
        <v>1.1000000000000001</v>
      </c>
      <c r="E157" s="12">
        <f>IF('Datos de entrada (Sistema)'!$I$16="Si",1,IF('Datos de entrada (Sistema)'!$I$16="No",0))</f>
        <v>1</v>
      </c>
      <c r="F157" s="12">
        <f>IF('Datos de entrada (Sistema)'!$I$12="Trifásico",3,IF('Datos de entrada (Sistema)'!$I$12="Monofásico trifilar",2,IF('Datos de entrada (Sistema)'!$I$12="Monofásico bifilar",1)))</f>
        <v>3</v>
      </c>
      <c r="G157"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57" s="9">
        <f>IF(F157=3,'Datos de entrada (Sistema)'!$I$17*3*((Costos!G157/'Datos de entrada (Sistema)'!$I$17)^2)*'Datos de entrada (Conductor)'!L19*Costos!D157*Costos!$B$4,IF(F157=2,'Datos de entrada (Sistema)'!$I$17*2*((Costos!G157/'Datos de entrada (Sistema)'!$I$17)^2)*'Datos de entrada (Conductor)'!L19*Costos!D157*Costos!$B$4,IF(F157=1,'Datos de entrada (Sistema)'!$I$17*((Costos!G157/'Datos de entrada (Sistema)'!$I$17)^2)*'Datos de entrada (Conductor)'!L19*Costos!D157*Costos!$B$4,"error")))</f>
        <v>1891.9390062147309</v>
      </c>
      <c r="I157" s="9">
        <f>'Datos de entrada (Sistema)'!$O$20*'Datos de entrada (Sistema)'!$P$20*'Datos de entrada (Sistema)'!$I$15*1000</f>
        <v>572400</v>
      </c>
      <c r="J157" s="123">
        <f t="shared" si="2"/>
        <v>3.3052742945750015E-3</v>
      </c>
      <c r="K15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57" s="13">
        <f>IF(K157&gt;J157,(1+E157*0.04)*'Datos de entrada (Conductor)'!K19*D157,0)</f>
        <v>69889248</v>
      </c>
      <c r="M157" s="13">
        <f>IF(K157&gt;J157,G157^2*'Datos de entrada (Conductor)'!L19*D157*$B$5,0)</f>
        <v>10207158.633815879</v>
      </c>
    </row>
    <row r="158" spans="2:13" x14ac:dyDescent="0.25">
      <c r="B158" s="2">
        <v>7</v>
      </c>
      <c r="C158" s="2" t="str">
        <f>'Datos de entrada (Conductor)'!J20</f>
        <v>2/0</v>
      </c>
      <c r="D158" s="12">
        <f>IF(B158=1,'Datos de entrada (Sistema)'!$N$14,IF(B158=2,'Datos de entrada (Sistema)'!$N$15,IF(B158=3,'Datos de entrada (Sistema)'!$N$16,IF(B158=4,'Datos de entrada (Sistema)'!$N$17,IF(B158=5,'Datos de entrada (Sistema)'!$N$18,IF(B158=6,'Datos de entrada (Sistema)'!$N$19,IF(B158=7,'Datos de entrada (Sistema)'!$N$20,IF(B158=8,'Datos de entrada (Sistema)'!$N$21, IF(B158=9,'Datos de entrada (Sistema)'!$N$22,IF(B158=10,'Datos de entrada (Sistema)'!$N$23,IF(B158=11,'Datos de entrada (Sistema)'!$N$24,”Error”)))))))))))</f>
        <v>1.1000000000000001</v>
      </c>
      <c r="E158" s="12">
        <f>IF('Datos de entrada (Sistema)'!$I$16="Si",1,IF('Datos de entrada (Sistema)'!$I$16="No",0))</f>
        <v>1</v>
      </c>
      <c r="F158" s="12">
        <f>IF('Datos de entrada (Sistema)'!$I$12="Trifásico",3,IF('Datos de entrada (Sistema)'!$I$12="Monofásico trifilar",2,IF('Datos de entrada (Sistema)'!$I$12="Monofásico bifilar",1)))</f>
        <v>3</v>
      </c>
      <c r="G158"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58" s="9">
        <f>IF(F158=3,'Datos de entrada (Sistema)'!$I$17*3*((Costos!G158/'Datos de entrada (Sistema)'!$I$17)^2)*'Datos de entrada (Conductor)'!L20*Costos!D158*Costos!$B$4,IF(F158=2,'Datos de entrada (Sistema)'!$I$17*2*((Costos!G158/'Datos de entrada (Sistema)'!$I$17)^2)*'Datos de entrada (Conductor)'!L20*Costos!D158*Costos!$B$4,IF(F158=1,'Datos de entrada (Sistema)'!$I$17*((Costos!G158/'Datos de entrada (Sistema)'!$I$17)^2)*'Datos de entrada (Conductor)'!L20*Costos!D158*Costos!$B$4,"error")))</f>
        <v>1502.528016945088</v>
      </c>
      <c r="I158" s="9">
        <f>'Datos de entrada (Sistema)'!$O$20*'Datos de entrada (Sistema)'!$P$20*'Datos de entrada (Sistema)'!$I$15*1000</f>
        <v>572400</v>
      </c>
      <c r="J158" s="123">
        <f t="shared" si="2"/>
        <v>2.6249615949425018E-3</v>
      </c>
      <c r="K15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58" s="13">
        <f>IF(K158&gt;J158,(1+E158*0.04)*'Datos de entrada (Conductor)'!K20*D158,0)</f>
        <v>84127472</v>
      </c>
      <c r="M158" s="13">
        <f>IF(K158&gt;J158,G158^2*'Datos de entrada (Conductor)'!L20*D158*$B$5,0)</f>
        <v>8106255.9471172737</v>
      </c>
    </row>
    <row r="159" spans="2:13" x14ac:dyDescent="0.25">
      <c r="B159" s="2">
        <v>7</v>
      </c>
      <c r="C159" s="2" t="str">
        <f>'Datos de entrada (Conductor)'!J21</f>
        <v>3/0</v>
      </c>
      <c r="D159" s="12">
        <f>IF(B159=1,'Datos de entrada (Sistema)'!$N$14,IF(B159=2,'Datos de entrada (Sistema)'!$N$15,IF(B159=3,'Datos de entrada (Sistema)'!$N$16,IF(B159=4,'Datos de entrada (Sistema)'!$N$17,IF(B159=5,'Datos de entrada (Sistema)'!$N$18,IF(B159=6,'Datos de entrada (Sistema)'!$N$19,IF(B159=7,'Datos de entrada (Sistema)'!$N$20,IF(B159=8,'Datos de entrada (Sistema)'!$N$21, IF(B159=9,'Datos de entrada (Sistema)'!$N$22,IF(B159=10,'Datos de entrada (Sistema)'!$N$23,IF(B159=11,'Datos de entrada (Sistema)'!$N$24,”Error”)))))))))))</f>
        <v>1.1000000000000001</v>
      </c>
      <c r="E159" s="12">
        <f>IF('Datos de entrada (Sistema)'!$I$16="Si",1,IF('Datos de entrada (Sistema)'!$I$16="No",0))</f>
        <v>1</v>
      </c>
      <c r="F159" s="12">
        <f>IF('Datos de entrada (Sistema)'!$I$12="Trifásico",3,IF('Datos de entrada (Sistema)'!$I$12="Monofásico trifilar",2,IF('Datos de entrada (Sistema)'!$I$12="Monofásico bifilar",1)))</f>
        <v>3</v>
      </c>
      <c r="G159"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59" s="9">
        <f>IF(F159=3,'Datos de entrada (Sistema)'!$I$17*3*((Costos!G159/'Datos de entrada (Sistema)'!$I$17)^2)*'Datos de entrada (Conductor)'!L21*Costos!D159*Costos!$B$4,IF(F159=2,'Datos de entrada (Sistema)'!$I$17*2*((Costos!G159/'Datos de entrada (Sistema)'!$I$17)^2)*'Datos de entrada (Conductor)'!L21*Costos!D159*Costos!$B$4,IF(F159=1,'Datos de entrada (Sistema)'!$I$17*((Costos!G159/'Datos de entrada (Sistema)'!$I$17)^2)*'Datos de entrada (Conductor)'!L21*Costos!D159*Costos!$B$4,"error")))</f>
        <v>1191.6291219880416</v>
      </c>
      <c r="I159" s="9">
        <f>'Datos de entrada (Sistema)'!$O$20*'Datos de entrada (Sistema)'!$P$20*'Datos de entrada (Sistema)'!$I$15*1000</f>
        <v>572400</v>
      </c>
      <c r="J159" s="123">
        <f t="shared" si="2"/>
        <v>2.0818118832775009E-3</v>
      </c>
      <c r="K15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59" s="13">
        <f>IF(K159&gt;J159,(1+E159*0.04)*'Datos de entrada (Conductor)'!K21*D159,0)</f>
        <v>100109152.00000001</v>
      </c>
      <c r="M159" s="13">
        <f>IF(K159&gt;J159,G159^2*'Datos de entrada (Conductor)'!L21*D159*$B$5,0)</f>
        <v>6428932.1383261262</v>
      </c>
    </row>
    <row r="160" spans="2:13" x14ac:dyDescent="0.25">
      <c r="B160" s="2">
        <v>7</v>
      </c>
      <c r="C160" s="2" t="str">
        <f>'Datos de entrada (Conductor)'!J22</f>
        <v>4/0</v>
      </c>
      <c r="D160" s="12">
        <f>IF(B160=1,'Datos de entrada (Sistema)'!$N$14,IF(B160=2,'Datos de entrada (Sistema)'!$N$15,IF(B160=3,'Datos de entrada (Sistema)'!$N$16,IF(B160=4,'Datos de entrada (Sistema)'!$N$17,IF(B160=5,'Datos de entrada (Sistema)'!$N$18,IF(B160=6,'Datos de entrada (Sistema)'!$N$19,IF(B160=7,'Datos de entrada (Sistema)'!$N$20,IF(B160=8,'Datos de entrada (Sistema)'!$N$21, IF(B160=9,'Datos de entrada (Sistema)'!$N$22,IF(B160=10,'Datos de entrada (Sistema)'!$N$23,IF(B160=11,'Datos de entrada (Sistema)'!$N$24,”Error”)))))))))))</f>
        <v>1.1000000000000001</v>
      </c>
      <c r="E160" s="12">
        <f>IF('Datos de entrada (Sistema)'!$I$16="Si",1,IF('Datos de entrada (Sistema)'!$I$16="No",0))</f>
        <v>1</v>
      </c>
      <c r="F160" s="12">
        <f>IF('Datos de entrada (Sistema)'!$I$12="Trifásico",3,IF('Datos de entrada (Sistema)'!$I$12="Monofásico trifilar",2,IF('Datos de entrada (Sistema)'!$I$12="Monofásico bifilar",1)))</f>
        <v>3</v>
      </c>
      <c r="G160"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60" s="9">
        <f>IF(F160=3,'Datos de entrada (Sistema)'!$I$17*3*((Costos!G160/'Datos de entrada (Sistema)'!$I$17)^2)*'Datos de entrada (Conductor)'!L22*Costos!D160*Costos!$B$4,IF(F160=2,'Datos de entrada (Sistema)'!$I$17*2*((Costos!G160/'Datos de entrada (Sistema)'!$I$17)^2)*'Datos de entrada (Conductor)'!L22*Costos!D160*Costos!$B$4,IF(F160=1,'Datos de entrada (Sistema)'!$I$17*((Costos!G160/'Datos de entrada (Sistema)'!$I$17)^2)*'Datos de entrada (Conductor)'!L22*Costos!D160*Costos!$B$4,"error")))</f>
        <v>944.61972498164744</v>
      </c>
      <c r="I160" s="9">
        <f>'Datos de entrada (Sistema)'!$O$20*'Datos de entrada (Sistema)'!$P$20*'Datos de entrada (Sistema)'!$I$15*1000</f>
        <v>572400</v>
      </c>
      <c r="J160" s="123">
        <f t="shared" si="2"/>
        <v>1.6502790443425007E-3</v>
      </c>
      <c r="K16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60" s="13">
        <f>IF(K160&gt;J160,(1+E160*0.04)*'Datos de entrada (Conductor)'!K22*D160,0)</f>
        <v>117834288.00000001</v>
      </c>
      <c r="M160" s="13">
        <f>IF(K160&gt;J160,G160^2*'Datos de entrada (Conductor)'!L22*D160*$B$5,0)</f>
        <v>5096297.1585485004</v>
      </c>
    </row>
    <row r="161" spans="2:13" x14ac:dyDescent="0.25">
      <c r="B161" s="2">
        <v>7</v>
      </c>
      <c r="C161" s="2">
        <f>'Datos de entrada (Conductor)'!J23</f>
        <v>250</v>
      </c>
      <c r="D161" s="12">
        <f>IF(B161=1,'Datos de entrada (Sistema)'!$N$14,IF(B161=2,'Datos de entrada (Sistema)'!$N$15,IF(B161=3,'Datos de entrada (Sistema)'!$N$16,IF(B161=4,'Datos de entrada (Sistema)'!$N$17,IF(B161=5,'Datos de entrada (Sistema)'!$N$18,IF(B161=6,'Datos de entrada (Sistema)'!$N$19,IF(B161=7,'Datos de entrada (Sistema)'!$N$20,IF(B161=8,'Datos de entrada (Sistema)'!$N$21, IF(B161=9,'Datos de entrada (Sistema)'!$N$22,IF(B161=10,'Datos de entrada (Sistema)'!$N$23,IF(B161=11,'Datos de entrada (Sistema)'!$N$24,”Error”)))))))))))</f>
        <v>1.1000000000000001</v>
      </c>
      <c r="E161" s="12">
        <f>IF('Datos de entrada (Sistema)'!$I$16="Si",1,IF('Datos de entrada (Sistema)'!$I$16="No",0))</f>
        <v>1</v>
      </c>
      <c r="F161" s="12">
        <f>IF('Datos de entrada (Sistema)'!$I$12="Trifásico",3,IF('Datos de entrada (Sistema)'!$I$12="Monofásico trifilar",2,IF('Datos de entrada (Sistema)'!$I$12="Monofásico bifilar",1)))</f>
        <v>3</v>
      </c>
      <c r="G161"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61" s="9">
        <f>IF(F161=3,'Datos de entrada (Sistema)'!$I$17*3*((Costos!G161/'Datos de entrada (Sistema)'!$I$17)^2)*'Datos de entrada (Conductor)'!L23*Costos!D161*Costos!$B$4,IF(F161=2,'Datos de entrada (Sistema)'!$I$17*2*((Costos!G161/'Datos de entrada (Sistema)'!$I$17)^2)*'Datos de entrada (Conductor)'!L23*Costos!D161*Costos!$B$4,IF(F161=1,'Datos de entrada (Sistema)'!$I$17*((Costos!G161/'Datos de entrada (Sistema)'!$I$17)^2)*'Datos de entrada (Conductor)'!L23*Costos!D161*Costos!$B$4,"error")))</f>
        <v>0</v>
      </c>
      <c r="I161" s="9">
        <f>'Datos de entrada (Sistema)'!$O$20*'Datos de entrada (Sistema)'!$P$20*'Datos de entrada (Sistema)'!$I$15*1000</f>
        <v>572400</v>
      </c>
      <c r="J161" s="123">
        <f t="shared" si="2"/>
        <v>0</v>
      </c>
      <c r="K16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61" s="13">
        <f>IF(K161&gt;J161,(1+E161*0.04)*'Datos de entrada (Conductor)'!K23*D161,0)</f>
        <v>0</v>
      </c>
      <c r="M161" s="13">
        <f>IF(K161&gt;J161,G161^2*'Datos de entrada (Conductor)'!L23*D161*$B$5,0)</f>
        <v>0</v>
      </c>
    </row>
    <row r="162" spans="2:13" x14ac:dyDescent="0.25">
      <c r="B162" s="2">
        <v>7</v>
      </c>
      <c r="C162" s="2">
        <f>'Datos de entrada (Conductor)'!J24</f>
        <v>266</v>
      </c>
      <c r="D162" s="12">
        <f>IF(B162=1,'Datos de entrada (Sistema)'!$N$14,IF(B162=2,'Datos de entrada (Sistema)'!$N$15,IF(B162=3,'Datos de entrada (Sistema)'!$N$16,IF(B162=4,'Datos de entrada (Sistema)'!$N$17,IF(B162=5,'Datos de entrada (Sistema)'!$N$18,IF(B162=6,'Datos de entrada (Sistema)'!$N$19,IF(B162=7,'Datos de entrada (Sistema)'!$N$20,IF(B162=8,'Datos de entrada (Sistema)'!$N$21, IF(B162=9,'Datos de entrada (Sistema)'!$N$22,IF(B162=10,'Datos de entrada (Sistema)'!$N$23,IF(B162=11,'Datos de entrada (Sistema)'!$N$24,”Error”)))))))))))</f>
        <v>1.1000000000000001</v>
      </c>
      <c r="E162" s="12">
        <f>IF('Datos de entrada (Sistema)'!$I$16="Si",1,IF('Datos de entrada (Sistema)'!$I$16="No",0))</f>
        <v>1</v>
      </c>
      <c r="F162" s="12">
        <f>IF('Datos de entrada (Sistema)'!$I$12="Trifásico",3,IF('Datos de entrada (Sistema)'!$I$12="Monofásico trifilar",2,IF('Datos de entrada (Sistema)'!$I$12="Monofásico bifilar",1)))</f>
        <v>3</v>
      </c>
      <c r="G162"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62" s="9">
        <f>IF(F162=3,'Datos de entrada (Sistema)'!$I$17*3*((Costos!G162/'Datos de entrada (Sistema)'!$I$17)^2)*'Datos de entrada (Conductor)'!L24*Costos!D162*Costos!$B$4,IF(F162=2,'Datos de entrada (Sistema)'!$I$17*2*((Costos!G162/'Datos de entrada (Sistema)'!$I$17)^2)*'Datos de entrada (Conductor)'!L24*Costos!D162*Costos!$B$4,IF(F162=1,'Datos de entrada (Sistema)'!$I$17*((Costos!G162/'Datos de entrada (Sistema)'!$I$17)^2)*'Datos de entrada (Conductor)'!L24*Costos!D162*Costos!$B$4,"error")))</f>
        <v>756.77560248589248</v>
      </c>
      <c r="I162" s="9">
        <f>'Datos de entrada (Sistema)'!$O$20*'Datos de entrada (Sistema)'!$P$20*'Datos de entrada (Sistema)'!$I$15*1000</f>
        <v>572400</v>
      </c>
      <c r="J162" s="123">
        <f t="shared" si="2"/>
        <v>1.3221097178300009E-3</v>
      </c>
      <c r="K16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62" s="13">
        <f>IF(K162&gt;J162,(1+E162*0.04)*'Datos de entrada (Conductor)'!K24*D162,0)</f>
        <v>140789792</v>
      </c>
      <c r="M162" s="13">
        <f>IF(K162&gt;J162,G162^2*'Datos de entrada (Conductor)'!L24*D162*$B$5,0)</f>
        <v>4082863.4535263525</v>
      </c>
    </row>
    <row r="163" spans="2:13" x14ac:dyDescent="0.25">
      <c r="B163" s="2">
        <v>7</v>
      </c>
      <c r="C163" s="2">
        <f>'Datos de entrada (Conductor)'!J25</f>
        <v>336</v>
      </c>
      <c r="D163" s="12">
        <f>IF(B163=1,'Datos de entrada (Sistema)'!$N$14,IF(B163=2,'Datos de entrada (Sistema)'!$N$15,IF(B163=3,'Datos de entrada (Sistema)'!$N$16,IF(B163=4,'Datos de entrada (Sistema)'!$N$17,IF(B163=5,'Datos de entrada (Sistema)'!$N$18,IF(B163=6,'Datos de entrada (Sistema)'!$N$19,IF(B163=7,'Datos de entrada (Sistema)'!$N$20,IF(B163=8,'Datos de entrada (Sistema)'!$N$21, IF(B163=9,'Datos de entrada (Sistema)'!$N$22,IF(B163=10,'Datos de entrada (Sistema)'!$N$23,IF(B163=11,'Datos de entrada (Sistema)'!$N$24,”Error”)))))))))))</f>
        <v>1.1000000000000001</v>
      </c>
      <c r="E163" s="12">
        <f>IF('Datos de entrada (Sistema)'!$I$16="Si",1,IF('Datos de entrada (Sistema)'!$I$16="No",0))</f>
        <v>1</v>
      </c>
      <c r="F163" s="12">
        <f>IF('Datos de entrada (Sistema)'!$I$12="Trifásico",3,IF('Datos de entrada (Sistema)'!$I$12="Monofásico trifilar",2,IF('Datos de entrada (Sistema)'!$I$12="Monofásico bifilar",1)))</f>
        <v>3</v>
      </c>
      <c r="G163"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63" s="9">
        <f>IF(F163=3,'Datos de entrada (Sistema)'!$I$17*3*((Costos!G163/'Datos de entrada (Sistema)'!$I$17)^2)*'Datos de entrada (Conductor)'!L25*Costos!D163*Costos!$B$4,IF(F163=2,'Datos de entrada (Sistema)'!$I$17*2*((Costos!G163/'Datos de entrada (Sistema)'!$I$17)^2)*'Datos de entrada (Conductor)'!L25*Costos!D163*Costos!$B$4,IF(F163=1,'Datos de entrada (Sistema)'!$I$17*((Costos!G163/'Datos de entrada (Sistema)'!$I$17)^2)*'Datos de entrada (Conductor)'!L25*Costos!D163*Costos!$B$4,"error")))</f>
        <v>600.87622896546327</v>
      </c>
      <c r="I163" s="9">
        <f>'Datos de entrada (Sistema)'!$O$20*'Datos de entrada (Sistema)'!$P$20*'Datos de entrada (Sistema)'!$I$15*1000</f>
        <v>572400</v>
      </c>
      <c r="J163" s="123">
        <f t="shared" si="2"/>
        <v>1.0497488276825005E-3</v>
      </c>
      <c r="K16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63" s="13">
        <f>IF(K163&gt;J163,(1+E163*0.04)*'Datos de entrada (Conductor)'!K25*D163,0)</f>
        <v>163454720</v>
      </c>
      <c r="M163" s="13">
        <f>IF(K163&gt;J163,G163^2*'Datos de entrada (Conductor)'!L25*D163*$B$5,0)</f>
        <v>3241774.163010966</v>
      </c>
    </row>
    <row r="164" spans="2:13" x14ac:dyDescent="0.25">
      <c r="B164" s="2">
        <v>7</v>
      </c>
      <c r="C164" s="2">
        <f>'Datos de entrada (Conductor)'!J26</f>
        <v>350</v>
      </c>
      <c r="D164" s="12">
        <f>IF(B164=1,'Datos de entrada (Sistema)'!$N$14,IF(B164=2,'Datos de entrada (Sistema)'!$N$15,IF(B164=3,'Datos de entrada (Sistema)'!$N$16,IF(B164=4,'Datos de entrada (Sistema)'!$N$17,IF(B164=5,'Datos de entrada (Sistema)'!$N$18,IF(B164=6,'Datos de entrada (Sistema)'!$N$19,IF(B164=7,'Datos de entrada (Sistema)'!$N$20,IF(B164=8,'Datos de entrada (Sistema)'!$N$21, IF(B164=9,'Datos de entrada (Sistema)'!$N$22,IF(B164=10,'Datos de entrada (Sistema)'!$N$23,IF(B164=11,'Datos de entrada (Sistema)'!$N$24,”Error”)))))))))))</f>
        <v>1.1000000000000001</v>
      </c>
      <c r="E164" s="12">
        <f>IF('Datos de entrada (Sistema)'!$I$16="Si",1,IF('Datos de entrada (Sistema)'!$I$16="No",0))</f>
        <v>1</v>
      </c>
      <c r="F164" s="12">
        <f>IF('Datos de entrada (Sistema)'!$I$12="Trifásico",3,IF('Datos de entrada (Sistema)'!$I$12="Monofásico trifilar",2,IF('Datos de entrada (Sistema)'!$I$12="Monofásico bifilar",1)))</f>
        <v>3</v>
      </c>
      <c r="G164"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64" s="9">
        <f>IF(F164=3,'Datos de entrada (Sistema)'!$I$17*3*((Costos!G164/'Datos de entrada (Sistema)'!$I$17)^2)*'Datos de entrada (Conductor)'!L26*Costos!D164*Costos!$B$4,IF(F164=2,'Datos de entrada (Sistema)'!$I$17*2*((Costos!G164/'Datos de entrada (Sistema)'!$I$17)^2)*'Datos de entrada (Conductor)'!L26*Costos!D164*Costos!$B$4,IF(F164=1,'Datos de entrada (Sistema)'!$I$17*((Costos!G164/'Datos de entrada (Sistema)'!$I$17)^2)*'Datos de entrada (Conductor)'!L26*Costos!D164*Costos!$B$4,"error")))</f>
        <v>0</v>
      </c>
      <c r="I164" s="9">
        <f>'Datos de entrada (Sistema)'!$O$20*'Datos de entrada (Sistema)'!$P$20*'Datos de entrada (Sistema)'!$I$15*1000</f>
        <v>572400</v>
      </c>
      <c r="J164" s="123">
        <f t="shared" si="2"/>
        <v>0</v>
      </c>
      <c r="K16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64" s="13">
        <f>IF(K164&gt;J164,(1+E164*0.04)*'Datos de entrada (Conductor)'!K26*D164,0)</f>
        <v>0</v>
      </c>
      <c r="M164" s="13">
        <f>IF(K164&gt;J164,G164^2*'Datos de entrada (Conductor)'!L26*D164*$B$5,0)</f>
        <v>0</v>
      </c>
    </row>
    <row r="165" spans="2:13" x14ac:dyDescent="0.25">
      <c r="B165" s="2">
        <v>7</v>
      </c>
      <c r="C165" s="2">
        <f>'Datos de entrada (Conductor)'!J27</f>
        <v>477</v>
      </c>
      <c r="D165" s="12">
        <f>IF(B165=1,'Datos de entrada (Sistema)'!$N$14,IF(B165=2,'Datos de entrada (Sistema)'!$N$15,IF(B165=3,'Datos de entrada (Sistema)'!$N$16,IF(B165=4,'Datos de entrada (Sistema)'!$N$17,IF(B165=5,'Datos de entrada (Sistema)'!$N$18,IF(B165=6,'Datos de entrada (Sistema)'!$N$19,IF(B165=7,'Datos de entrada (Sistema)'!$N$20,IF(B165=8,'Datos de entrada (Sistema)'!$N$21, IF(B165=9,'Datos de entrada (Sistema)'!$N$22,IF(B165=10,'Datos de entrada (Sistema)'!$N$23,IF(B165=11,'Datos de entrada (Sistema)'!$N$24,”Error”)))))))))))</f>
        <v>1.1000000000000001</v>
      </c>
      <c r="E165" s="12">
        <f>IF('Datos de entrada (Sistema)'!$I$16="Si",1,IF('Datos de entrada (Sistema)'!$I$16="No",0))</f>
        <v>1</v>
      </c>
      <c r="F165" s="12">
        <f>IF('Datos de entrada (Sistema)'!$I$12="Trifásico",3,IF('Datos de entrada (Sistema)'!$I$12="Monofásico trifilar",2,IF('Datos de entrada (Sistema)'!$I$12="Monofásico bifilar",1)))</f>
        <v>3</v>
      </c>
      <c r="G165"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65" s="9">
        <f>IF(F165=3,'Datos de entrada (Sistema)'!$I$17*3*((Costos!G165/'Datos de entrada (Sistema)'!$I$17)^2)*'Datos de entrada (Conductor)'!L27*Costos!D165*Costos!$B$4,IF(F165=2,'Datos de entrada (Sistema)'!$I$17*2*((Costos!G165/'Datos de entrada (Sistema)'!$I$17)^2)*'Datos de entrada (Conductor)'!L27*Costos!D165*Costos!$B$4,IF(F165=1,'Datos de entrada (Sistema)'!$I$17*((Costos!G165/'Datos de entrada (Sistema)'!$I$17)^2)*'Datos de entrada (Conductor)'!L27*Costos!D165*Costos!$B$4,"error")))</f>
        <v>423.60536845449928</v>
      </c>
      <c r="I165" s="9">
        <f>'Datos de entrada (Sistema)'!$O$20*'Datos de entrada (Sistema)'!$P$20*'Datos de entrada (Sistema)'!$I$15*1000</f>
        <v>572400</v>
      </c>
      <c r="J165" s="123">
        <f t="shared" si="2"/>
        <v>7.4005130757250049E-4</v>
      </c>
      <c r="K16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65" s="13">
        <f>IF(K165&gt;J165,(1+E165*0.04)*'Datos de entrada (Conductor)'!K27*D165,0)</f>
        <v>203554208.00000003</v>
      </c>
      <c r="M165" s="13">
        <f>IF(K165&gt;J165,G165^2*'Datos de entrada (Conductor)'!L27*D165*$B$5,0)</f>
        <v>2285384.0318044359</v>
      </c>
    </row>
    <row r="166" spans="2:13" x14ac:dyDescent="0.25">
      <c r="B166" s="2">
        <v>7</v>
      </c>
      <c r="C166" s="2">
        <f>'Datos de entrada (Conductor)'!J28</f>
        <v>500</v>
      </c>
      <c r="D166" s="12">
        <f>IF(B166=1,'Datos de entrada (Sistema)'!$N$14,IF(B166=2,'Datos de entrada (Sistema)'!$N$15,IF(B166=3,'Datos de entrada (Sistema)'!$N$16,IF(B166=4,'Datos de entrada (Sistema)'!$N$17,IF(B166=5,'Datos de entrada (Sistema)'!$N$18,IF(B166=6,'Datos de entrada (Sistema)'!$N$19,IF(B166=7,'Datos de entrada (Sistema)'!$N$20,IF(B166=8,'Datos de entrada (Sistema)'!$N$21, IF(B166=9,'Datos de entrada (Sistema)'!$N$22,IF(B166=10,'Datos de entrada (Sistema)'!$N$23,IF(B166=11,'Datos de entrada (Sistema)'!$N$24,”Error”)))))))))))</f>
        <v>1.1000000000000001</v>
      </c>
      <c r="E166" s="12">
        <f>IF('Datos de entrada (Sistema)'!$I$16="Si",1,IF('Datos de entrada (Sistema)'!$I$16="No",0))</f>
        <v>1</v>
      </c>
      <c r="F166" s="12">
        <f>IF('Datos de entrada (Sistema)'!$I$12="Trifásico",3,IF('Datos de entrada (Sistema)'!$I$12="Monofásico trifilar",2,IF('Datos de entrada (Sistema)'!$I$12="Monofásico bifilar",1)))</f>
        <v>3</v>
      </c>
      <c r="G166"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66" s="9">
        <f>IF(F166=3,'Datos de entrada (Sistema)'!$I$17*3*((Costos!G166/'Datos de entrada (Sistema)'!$I$17)^2)*'Datos de entrada (Conductor)'!L28*Costos!D166*Costos!$B$4,IF(F166=2,'Datos de entrada (Sistema)'!$I$17*2*((Costos!G166/'Datos de entrada (Sistema)'!$I$17)^2)*'Datos de entrada (Conductor)'!L28*Costos!D166*Costos!$B$4,IF(F166=1,'Datos de entrada (Sistema)'!$I$17*((Costos!G166/'Datos de entrada (Sistema)'!$I$17)^2)*'Datos de entrada (Conductor)'!L28*Costos!D166*Costos!$B$4,"error")))</f>
        <v>0</v>
      </c>
      <c r="I166" s="9">
        <f>'Datos de entrada (Sistema)'!$O$20*'Datos de entrada (Sistema)'!$P$20*'Datos de entrada (Sistema)'!$I$15*1000</f>
        <v>572400</v>
      </c>
      <c r="J166" s="123">
        <f t="shared" si="2"/>
        <v>0</v>
      </c>
      <c r="K16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66" s="13">
        <f>IF(K166&gt;J166,(1+E166*0.04)*'Datos de entrada (Conductor)'!K28*D166,0)</f>
        <v>0</v>
      </c>
      <c r="M166" s="13">
        <f>IF(K166&gt;J166,G166^2*'Datos de entrada (Conductor)'!L28*D166*$B$5,0)</f>
        <v>0</v>
      </c>
    </row>
    <row r="167" spans="2:13" x14ac:dyDescent="0.25">
      <c r="B167" s="2">
        <v>7</v>
      </c>
      <c r="C167" s="2">
        <f>'Datos de entrada (Conductor)'!J29</f>
        <v>795</v>
      </c>
      <c r="D167" s="12">
        <f>IF(B167=1,'Datos de entrada (Sistema)'!$N$14,IF(B167=2,'Datos de entrada (Sistema)'!$N$15,IF(B167=3,'Datos de entrada (Sistema)'!$N$16,IF(B167=4,'Datos de entrada (Sistema)'!$N$17,IF(B167=5,'Datos de entrada (Sistema)'!$N$18,IF(B167=6,'Datos de entrada (Sistema)'!$N$19,IF(B167=7,'Datos de entrada (Sistema)'!$N$20,IF(B167=8,'Datos de entrada (Sistema)'!$N$21, IF(B167=9,'Datos de entrada (Sistema)'!$N$22,IF(B167=10,'Datos de entrada (Sistema)'!$N$23,IF(B167=11,'Datos de entrada (Sistema)'!$N$24,”Error”)))))))))))</f>
        <v>1.1000000000000001</v>
      </c>
      <c r="E167" s="12">
        <f>IF('Datos de entrada (Sistema)'!$I$16="Si",1,IF('Datos de entrada (Sistema)'!$I$16="No",0))</f>
        <v>1</v>
      </c>
      <c r="F167" s="12">
        <f>IF('Datos de entrada (Sistema)'!$I$12="Trifásico",3,IF('Datos de entrada (Sistema)'!$I$12="Monofásico trifilar",2,IF('Datos de entrada (Sistema)'!$I$12="Monofásico bifilar",1)))</f>
        <v>3</v>
      </c>
      <c r="G167"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67" s="9">
        <f>IF(F167=3,'Datos de entrada (Sistema)'!$I$17*3*((Costos!G167/'Datos de entrada (Sistema)'!$I$17)^2)*'Datos de entrada (Conductor)'!L29*Costos!D167*Costos!$B$4,IF(F167=2,'Datos de entrada (Sistema)'!$I$17*2*((Costos!G167/'Datos de entrada (Sistema)'!$I$17)^2)*'Datos de entrada (Conductor)'!L29*Costos!D167*Costos!$B$4,IF(F167=1,'Datos de entrada (Sistema)'!$I$17*((Costos!G167/'Datos de entrada (Sistema)'!$I$17)^2)*'Datos de entrada (Conductor)'!L29*Costos!D167*Costos!$B$4,"error")))</f>
        <v>253.98325065593716</v>
      </c>
      <c r="I167" s="9">
        <f>'Datos de entrada (Sistema)'!$O$20*'Datos de entrada (Sistema)'!$P$20*'Datos de entrada (Sistema)'!$I$15*1000</f>
        <v>572400</v>
      </c>
      <c r="J167" s="123">
        <f t="shared" si="2"/>
        <v>4.4371637081750027E-4</v>
      </c>
      <c r="K16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67" s="13">
        <f>IF(K167&gt;J167,(1+E167*0.04)*'Datos de entrada (Conductor)'!K29*D167,0)</f>
        <v>276198208</v>
      </c>
      <c r="M167" s="13">
        <f>IF(K167&gt;J167,G167^2*'Datos de entrada (Conductor)'!L29*D167*$B$5,0)</f>
        <v>1370259.4646347361</v>
      </c>
    </row>
    <row r="168" spans="2:13" x14ac:dyDescent="0.25">
      <c r="B168" s="2">
        <v>7</v>
      </c>
      <c r="C168" s="2">
        <f>'Datos de entrada (Conductor)'!J30</f>
        <v>1000</v>
      </c>
      <c r="D168" s="12">
        <f>IF(B168=1,'Datos de entrada (Sistema)'!$N$14,IF(B168=2,'Datos de entrada (Sistema)'!$N$15,IF(B168=3,'Datos de entrada (Sistema)'!$N$16,IF(B168=4,'Datos de entrada (Sistema)'!$N$17,IF(B168=5,'Datos de entrada (Sistema)'!$N$18,IF(B168=6,'Datos de entrada (Sistema)'!$N$19,IF(B168=7,'Datos de entrada (Sistema)'!$N$20,IF(B168=8,'Datos de entrada (Sistema)'!$N$21, IF(B168=9,'Datos de entrada (Sistema)'!$N$22,IF(B168=10,'Datos de entrada (Sistema)'!$N$23,IF(B168=11,'Datos de entrada (Sistema)'!$N$24,”Error”)))))))))))</f>
        <v>1.1000000000000001</v>
      </c>
      <c r="E168" s="12">
        <f>IF('Datos de entrada (Sistema)'!$I$16="Si",1,IF('Datos de entrada (Sistema)'!$I$16="No",0))</f>
        <v>1</v>
      </c>
      <c r="F168" s="12">
        <f>IF('Datos de entrada (Sistema)'!$I$12="Trifásico",3,IF('Datos de entrada (Sistema)'!$I$12="Monofásico trifilar",2,IF('Datos de entrada (Sistema)'!$I$12="Monofásico bifilar",1)))</f>
        <v>3</v>
      </c>
      <c r="G168" s="23">
        <f>IF('Datos de entrada (Sistema)'!$I$12="Trifásico",('Datos de entrada (Sistema)'!$O$20)/(SQRT(3)*'Datos de entrada (Sistema)'!$I$13),IF('Datos de entrada (Sistema)'!$I$12="Monofáico trifilar",('Datos de entrada (Sistema)'!$O$20)/('Datos de entrada (Sistema)'!$I$13),IF('Datos de entrada (Sistema)'!$I$12="Monofásico bifilar",('Datos de entrada (Sistema)'!$O$20)/('Datos de entrada (Sistema)'!$I$13))))*(1+'Datos de entrada (Sistema)'!$Q$20)</f>
        <v>48.112522432468822</v>
      </c>
      <c r="H168" s="9">
        <f>IF(F168=3,'Datos de entrada (Sistema)'!$I$17*3*((Costos!G168/'Datos de entrada (Sistema)'!$I$17)^2)*'Datos de entrada (Conductor)'!L30*Costos!D168*Costos!$B$4,IF(F168=2,'Datos de entrada (Sistema)'!$I$17*2*((Costos!G168/'Datos de entrada (Sistema)'!$I$17)^2)*'Datos de entrada (Conductor)'!L30*Costos!D168*Costos!$B$4,IF(F168=1,'Datos de entrada (Sistema)'!$I$17*((Costos!G168/'Datos de entrada (Sistema)'!$I$17)^2)*'Datos de entrada (Conductor)'!L30*Costos!D168*Costos!$B$4,"error")))</f>
        <v>0</v>
      </c>
      <c r="I168" s="9">
        <f>'Datos de entrada (Sistema)'!$O$20*'Datos de entrada (Sistema)'!$P$20*'Datos de entrada (Sistema)'!$I$15*1000</f>
        <v>572400</v>
      </c>
      <c r="J168" s="123">
        <f t="shared" si="2"/>
        <v>0</v>
      </c>
      <c r="K16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68" s="13">
        <f>IF(K168&gt;J168,(1+E168*0.04)*'Datos de entrada (Conductor)'!K30*D168,0)</f>
        <v>0</v>
      </c>
      <c r="M168" s="13">
        <f>IF(K168&gt;J168,G168^2*'Datos de entrada (Conductor)'!L30*D168*$B$5,0)</f>
        <v>0</v>
      </c>
    </row>
    <row r="169" spans="2:13" x14ac:dyDescent="0.25">
      <c r="B169" s="2">
        <v>8</v>
      </c>
      <c r="C169" s="2">
        <f>'Datos de entrada (Conductor)'!J8</f>
        <v>0</v>
      </c>
      <c r="D169" s="12">
        <f>IF(B169=1,'Datos de entrada (Sistema)'!$N$14,IF(B169=2,'Datos de entrada (Sistema)'!$N$15,IF(B169=3,'Datos de entrada (Sistema)'!$N$16,IF(B169=4,'Datos de entrada (Sistema)'!$N$17,IF(B169=5,'Datos de entrada (Sistema)'!$N$18,IF(B169=6,'Datos de entrada (Sistema)'!$N$19,IF(B169=7,'Datos de entrada (Sistema)'!$N$20,IF(B169=8,'Datos de entrada (Sistema)'!$N$21, IF(B169=9,'Datos de entrada (Sistema)'!$N$22,IF(B169=10,'Datos de entrada (Sistema)'!$N$23,IF(B169=11,'Datos de entrada (Sistema)'!$N$24,”Error”)))))))))))</f>
        <v>1.1000000000000001</v>
      </c>
      <c r="E169" s="12">
        <f>IF('Datos de entrada (Sistema)'!$I$16="Si",1,IF('Datos de entrada (Sistema)'!$I$16="No",0))</f>
        <v>1</v>
      </c>
      <c r="F169" s="12">
        <f>IF('Datos de entrada (Sistema)'!$I$12="Trifásico",3,IF('Datos de entrada (Sistema)'!$I$12="Monofásico trifilar",2,IF('Datos de entrada (Sistema)'!$I$12="Monofásico bifilar",1)))</f>
        <v>3</v>
      </c>
      <c r="G169"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69" s="9">
        <f>IF(F169=3,'Datos de entrada (Sistema)'!$I$17*3*((Costos!G169/'Datos de entrada (Sistema)'!$I$17)^2)*'Datos de entrada (Conductor)'!L8*Costos!D169*Costos!$B$4,IF(F169=2,'Datos de entrada (Sistema)'!$I$17*2*((Costos!G169/'Datos de entrada (Sistema)'!$I$17)^2)*'Datos de entrada (Conductor)'!L8*Costos!D169*Costos!$B$4,IF(F169=1,'Datos de entrada (Sistema)'!$I$17*((Costos!G169/'Datos de entrada (Sistema)'!$I$17)^2)*'Datos de entrada (Conductor)'!L8*Costos!D169*Costos!$B$4,"error")))</f>
        <v>0</v>
      </c>
      <c r="I169" s="9">
        <f>'Datos de entrada (Sistema)'!$O$21*'Datos de entrada (Sistema)'!$P$21*'Datos de entrada (Sistema)'!$I$15*1000</f>
        <v>1144800</v>
      </c>
      <c r="J169" s="123">
        <f t="shared" si="2"/>
        <v>0</v>
      </c>
      <c r="K16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69" s="13">
        <f>IF(K169&gt;J169,(1+E169*0.04)*'Datos de entrada (Conductor)'!K8*D169,0)</f>
        <v>0</v>
      </c>
      <c r="M169" s="13">
        <f>IF(K169&gt;J169,G169^2*'Datos de entrada (Conductor)'!L8*D169*$B$5,0)</f>
        <v>0</v>
      </c>
    </row>
    <row r="170" spans="2:13" x14ac:dyDescent="0.25">
      <c r="B170" s="2">
        <v>8</v>
      </c>
      <c r="C170" s="2">
        <f>'Datos de entrada (Conductor)'!J9</f>
        <v>0</v>
      </c>
      <c r="D170" s="12">
        <f>IF(B170=1,'Datos de entrada (Sistema)'!$N$14,IF(B170=2,'Datos de entrada (Sistema)'!$N$15,IF(B170=3,'Datos de entrada (Sistema)'!$N$16,IF(B170=4,'Datos de entrada (Sistema)'!$N$17,IF(B170=5,'Datos de entrada (Sistema)'!$N$18,IF(B170=6,'Datos de entrada (Sistema)'!$N$19,IF(B170=7,'Datos de entrada (Sistema)'!$N$20,IF(B170=8,'Datos de entrada (Sistema)'!$N$21, IF(B170=9,'Datos de entrada (Sistema)'!$N$22,IF(B170=10,'Datos de entrada (Sistema)'!$N$23,IF(B170=11,'Datos de entrada (Sistema)'!$N$24,”Error”)))))))))))</f>
        <v>1.1000000000000001</v>
      </c>
      <c r="E170" s="12">
        <f>IF('Datos de entrada (Sistema)'!$I$16="Si",1,IF('Datos de entrada (Sistema)'!$I$16="No",0))</f>
        <v>1</v>
      </c>
      <c r="F170" s="12">
        <f>IF('Datos de entrada (Sistema)'!$I$12="Trifásico",3,IF('Datos de entrada (Sistema)'!$I$12="Monofásico trifilar",2,IF('Datos de entrada (Sistema)'!$I$12="Monofásico bifilar",1)))</f>
        <v>3</v>
      </c>
      <c r="G170"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70" s="9">
        <f>IF(F170=3,'Datos de entrada (Sistema)'!$I$17*3*((Costos!G170/'Datos de entrada (Sistema)'!$I$17)^2)*'Datos de entrada (Conductor)'!L9*Costos!D170*Costos!$B$4,IF(F170=2,'Datos de entrada (Sistema)'!$I$17*2*((Costos!G170/'Datos de entrada (Sistema)'!$I$17)^2)*'Datos de entrada (Conductor)'!L9*Costos!D170*Costos!$B$4,IF(F170=1,'Datos de entrada (Sistema)'!$I$17*((Costos!G170/'Datos de entrada (Sistema)'!$I$17)^2)*'Datos de entrada (Conductor)'!L9*Costos!D170*Costos!$B$4,"error")))</f>
        <v>0</v>
      </c>
      <c r="I170" s="9">
        <f>'Datos de entrada (Sistema)'!$O$21*'Datos de entrada (Sistema)'!$P$21*'Datos de entrada (Sistema)'!$I$15*1000</f>
        <v>1144800</v>
      </c>
      <c r="J170" s="123">
        <f t="shared" si="2"/>
        <v>0</v>
      </c>
      <c r="K17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70" s="13">
        <f>IF(K170&gt;J170,(1+E170*0.04)*'Datos de entrada (Conductor)'!K9*D170,0)</f>
        <v>0</v>
      </c>
      <c r="M170" s="13">
        <f>IF(K170&gt;J170,G170^2*'Datos de entrada (Conductor)'!L9*D170*$B$5,0)</f>
        <v>0</v>
      </c>
    </row>
    <row r="171" spans="2:13" x14ac:dyDescent="0.25">
      <c r="B171" s="2">
        <v>8</v>
      </c>
      <c r="C171" s="2">
        <f>'Datos de entrada (Conductor)'!J10</f>
        <v>0</v>
      </c>
      <c r="D171" s="12">
        <f>IF(B171=1,'Datos de entrada (Sistema)'!$N$14,IF(B171=2,'Datos de entrada (Sistema)'!$N$15,IF(B171=3,'Datos de entrada (Sistema)'!$N$16,IF(B171=4,'Datos de entrada (Sistema)'!$N$17,IF(B171=5,'Datos de entrada (Sistema)'!$N$18,IF(B171=6,'Datos de entrada (Sistema)'!$N$19,IF(B171=7,'Datos de entrada (Sistema)'!$N$20,IF(B171=8,'Datos de entrada (Sistema)'!$N$21, IF(B171=9,'Datos de entrada (Sistema)'!$N$22,IF(B171=10,'Datos de entrada (Sistema)'!$N$23,IF(B171=11,'Datos de entrada (Sistema)'!$N$24,”Error”)))))))))))</f>
        <v>1.1000000000000001</v>
      </c>
      <c r="E171" s="12">
        <f>IF('Datos de entrada (Sistema)'!$I$16="Si",1,IF('Datos de entrada (Sistema)'!$I$16="No",0))</f>
        <v>1</v>
      </c>
      <c r="F171" s="12">
        <f>IF('Datos de entrada (Sistema)'!$I$12="Trifásico",3,IF('Datos de entrada (Sistema)'!$I$12="Monofásico trifilar",2,IF('Datos de entrada (Sistema)'!$I$12="Monofásico bifilar",1)))</f>
        <v>3</v>
      </c>
      <c r="G171"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71" s="9">
        <f>IF(F171=3,'Datos de entrada (Sistema)'!$I$17*3*((Costos!G171/'Datos de entrada (Sistema)'!$I$17)^2)*'Datos de entrada (Conductor)'!L10*Costos!D171*Costos!$B$4,IF(F171=2,'Datos de entrada (Sistema)'!$I$17*2*((Costos!G171/'Datos de entrada (Sistema)'!$I$17)^2)*'Datos de entrada (Conductor)'!L10*Costos!D171*Costos!$B$4,IF(F171=1,'Datos de entrada (Sistema)'!$I$17*((Costos!G171/'Datos de entrada (Sistema)'!$I$17)^2)*'Datos de entrada (Conductor)'!L10*Costos!D171*Costos!$B$4,"error")))</f>
        <v>0</v>
      </c>
      <c r="I171" s="9">
        <f>'Datos de entrada (Sistema)'!$O$21*'Datos de entrada (Sistema)'!$P$21*'Datos de entrada (Sistema)'!$I$15*1000</f>
        <v>1144800</v>
      </c>
      <c r="J171" s="123">
        <f t="shared" si="2"/>
        <v>0</v>
      </c>
      <c r="K17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71" s="13">
        <f>IF(K171&gt;J171,(1+E171*0.04)*'Datos de entrada (Conductor)'!K10*D171,0)</f>
        <v>0</v>
      </c>
      <c r="M171" s="13">
        <f>IF(K171&gt;J171,G171^2*'Datos de entrada (Conductor)'!L10*D171*$B$5,0)</f>
        <v>0</v>
      </c>
    </row>
    <row r="172" spans="2:13" x14ac:dyDescent="0.25">
      <c r="B172" s="2">
        <v>8</v>
      </c>
      <c r="C172" s="2">
        <f>'Datos de entrada (Conductor)'!J11</f>
        <v>0</v>
      </c>
      <c r="D172" s="12">
        <f>IF(B172=1,'Datos de entrada (Sistema)'!$N$14,IF(B172=2,'Datos de entrada (Sistema)'!$N$15,IF(B172=3,'Datos de entrada (Sistema)'!$N$16,IF(B172=4,'Datos de entrada (Sistema)'!$N$17,IF(B172=5,'Datos de entrada (Sistema)'!$N$18,IF(B172=6,'Datos de entrada (Sistema)'!$N$19,IF(B172=7,'Datos de entrada (Sistema)'!$N$20,IF(B172=8,'Datos de entrada (Sistema)'!$N$21, IF(B172=9,'Datos de entrada (Sistema)'!$N$22,IF(B172=10,'Datos de entrada (Sistema)'!$N$23,IF(B172=11,'Datos de entrada (Sistema)'!$N$24,”Error”)))))))))))</f>
        <v>1.1000000000000001</v>
      </c>
      <c r="E172" s="12">
        <f>IF('Datos de entrada (Sistema)'!$I$16="Si",1,IF('Datos de entrada (Sistema)'!$I$16="No",0))</f>
        <v>1</v>
      </c>
      <c r="F172" s="12">
        <f>IF('Datos de entrada (Sistema)'!$I$12="Trifásico",3,IF('Datos de entrada (Sistema)'!$I$12="Monofásico trifilar",2,IF('Datos de entrada (Sistema)'!$I$12="Monofásico bifilar",1)))</f>
        <v>3</v>
      </c>
      <c r="G172"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72" s="9">
        <f>IF(F172=3,'Datos de entrada (Sistema)'!$I$17*3*((Costos!G172/'Datos de entrada (Sistema)'!$I$17)^2)*'Datos de entrada (Conductor)'!L11*Costos!D172*Costos!$B$4,IF(F172=2,'Datos de entrada (Sistema)'!$I$17*2*((Costos!G172/'Datos de entrada (Sistema)'!$I$17)^2)*'Datos de entrada (Conductor)'!L11*Costos!D172*Costos!$B$4,IF(F172=1,'Datos de entrada (Sistema)'!$I$17*((Costos!G172/'Datos de entrada (Sistema)'!$I$17)^2)*'Datos de entrada (Conductor)'!L11*Costos!D172*Costos!$B$4,"error")))</f>
        <v>0</v>
      </c>
      <c r="I172" s="9">
        <f>'Datos de entrada (Sistema)'!$O$21*'Datos de entrada (Sistema)'!$P$21*'Datos de entrada (Sistema)'!$I$15*1000</f>
        <v>1144800</v>
      </c>
      <c r="J172" s="123">
        <f t="shared" si="2"/>
        <v>0</v>
      </c>
      <c r="K17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72" s="13">
        <f>IF(K172&gt;J172,(1+E172*0.04)*'Datos de entrada (Conductor)'!K11*D172,0)</f>
        <v>0</v>
      </c>
      <c r="M172" s="13">
        <f>IF(K172&gt;J172,G172^2*'Datos de entrada (Conductor)'!L11*D172*$B$5,0)</f>
        <v>0</v>
      </c>
    </row>
    <row r="173" spans="2:13" x14ac:dyDescent="0.25">
      <c r="B173" s="2">
        <v>8</v>
      </c>
      <c r="C173" s="2">
        <f>'Datos de entrada (Conductor)'!J12</f>
        <v>0</v>
      </c>
      <c r="D173" s="12">
        <f>IF(B173=1,'Datos de entrada (Sistema)'!$N$14,IF(B173=2,'Datos de entrada (Sistema)'!$N$15,IF(B173=3,'Datos de entrada (Sistema)'!$N$16,IF(B173=4,'Datos de entrada (Sistema)'!$N$17,IF(B173=5,'Datos de entrada (Sistema)'!$N$18,IF(B173=6,'Datos de entrada (Sistema)'!$N$19,IF(B173=7,'Datos de entrada (Sistema)'!$N$20,IF(B173=8,'Datos de entrada (Sistema)'!$N$21, IF(B173=9,'Datos de entrada (Sistema)'!$N$22,IF(B173=10,'Datos de entrada (Sistema)'!$N$23,IF(B173=11,'Datos de entrada (Sistema)'!$N$24,”Error”)))))))))))</f>
        <v>1.1000000000000001</v>
      </c>
      <c r="E173" s="12">
        <f>IF('Datos de entrada (Sistema)'!$I$16="Si",1,IF('Datos de entrada (Sistema)'!$I$16="No",0))</f>
        <v>1</v>
      </c>
      <c r="F173" s="12">
        <f>IF('Datos de entrada (Sistema)'!$I$12="Trifásico",3,IF('Datos de entrada (Sistema)'!$I$12="Monofásico trifilar",2,IF('Datos de entrada (Sistema)'!$I$12="Monofásico bifilar",1)))</f>
        <v>3</v>
      </c>
      <c r="G173"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73" s="9">
        <f>IF(F173=3,'Datos de entrada (Sistema)'!$I$17*3*((Costos!G173/'Datos de entrada (Sistema)'!$I$17)^2)*'Datos de entrada (Conductor)'!L12*Costos!D173*Costos!$B$4,IF(F173=2,'Datos de entrada (Sistema)'!$I$17*2*((Costos!G173/'Datos de entrada (Sistema)'!$I$17)^2)*'Datos de entrada (Conductor)'!L12*Costos!D173*Costos!$B$4,IF(F173=1,'Datos de entrada (Sistema)'!$I$17*((Costos!G173/'Datos de entrada (Sistema)'!$I$17)^2)*'Datos de entrada (Conductor)'!L12*Costos!D173*Costos!$B$4,"error")))</f>
        <v>0</v>
      </c>
      <c r="I173" s="9">
        <f>'Datos de entrada (Sistema)'!$O$21*'Datos de entrada (Sistema)'!$P$21*'Datos de entrada (Sistema)'!$I$15*1000</f>
        <v>1144800</v>
      </c>
      <c r="J173" s="123">
        <f t="shared" si="2"/>
        <v>0</v>
      </c>
      <c r="K17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73" s="13">
        <f>IF(K173&gt;J173,(1+E173*0.04)*'Datos de entrada (Conductor)'!K12*D173,0)</f>
        <v>0</v>
      </c>
      <c r="M173" s="13">
        <f>IF(K173&gt;J173,G173^2*'Datos de entrada (Conductor)'!L12*D173*$B$5,0)</f>
        <v>0</v>
      </c>
    </row>
    <row r="174" spans="2:13" x14ac:dyDescent="0.25">
      <c r="B174" s="2">
        <v>8</v>
      </c>
      <c r="C174" s="2">
        <f>'Datos de entrada (Conductor)'!J13</f>
        <v>0</v>
      </c>
      <c r="D174" s="12">
        <f>IF(B174=1,'Datos de entrada (Sistema)'!$N$14,IF(B174=2,'Datos de entrada (Sistema)'!$N$15,IF(B174=3,'Datos de entrada (Sistema)'!$N$16,IF(B174=4,'Datos de entrada (Sistema)'!$N$17,IF(B174=5,'Datos de entrada (Sistema)'!$N$18,IF(B174=6,'Datos de entrada (Sistema)'!$N$19,IF(B174=7,'Datos de entrada (Sistema)'!$N$20,IF(B174=8,'Datos de entrada (Sistema)'!$N$21, IF(B174=9,'Datos de entrada (Sistema)'!$N$22,IF(B174=10,'Datos de entrada (Sistema)'!$N$23,IF(B174=11,'Datos de entrada (Sistema)'!$N$24,”Error”)))))))))))</f>
        <v>1.1000000000000001</v>
      </c>
      <c r="E174" s="12">
        <f>IF('Datos de entrada (Sistema)'!$I$16="Si",1,IF('Datos de entrada (Sistema)'!$I$16="No",0))</f>
        <v>1</v>
      </c>
      <c r="F174" s="12">
        <f>IF('Datos de entrada (Sistema)'!$I$12="Trifásico",3,IF('Datos de entrada (Sistema)'!$I$12="Monofásico trifilar",2,IF('Datos de entrada (Sistema)'!$I$12="Monofásico bifilar",1)))</f>
        <v>3</v>
      </c>
      <c r="G174"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74" s="9">
        <f>IF(F174=3,'Datos de entrada (Sistema)'!$I$17*3*((Costos!G174/'Datos de entrada (Sistema)'!$I$17)^2)*'Datos de entrada (Conductor)'!L13*Costos!D174*Costos!$B$4,IF(F174=2,'Datos de entrada (Sistema)'!$I$17*2*((Costos!G174/'Datos de entrada (Sistema)'!$I$17)^2)*'Datos de entrada (Conductor)'!L13*Costos!D174*Costos!$B$4,IF(F174=1,'Datos de entrada (Sistema)'!$I$17*((Costos!G174/'Datos de entrada (Sistema)'!$I$17)^2)*'Datos de entrada (Conductor)'!L13*Costos!D174*Costos!$B$4,"error")))</f>
        <v>0</v>
      </c>
      <c r="I174" s="9">
        <f>'Datos de entrada (Sistema)'!$O$21*'Datos de entrada (Sistema)'!$P$21*'Datos de entrada (Sistema)'!$I$15*1000</f>
        <v>1144800</v>
      </c>
      <c r="J174" s="123">
        <f t="shared" si="2"/>
        <v>0</v>
      </c>
      <c r="K17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74" s="13">
        <f>IF(K174&gt;J174,(1+E174*0.04)*'Datos de entrada (Conductor)'!K13*D174,0)</f>
        <v>0</v>
      </c>
      <c r="M174" s="13">
        <f>IF(K174&gt;J174,G174^2*'Datos de entrada (Conductor)'!L13*D174*$B$5,0)</f>
        <v>0</v>
      </c>
    </row>
    <row r="175" spans="2:13" x14ac:dyDescent="0.25">
      <c r="B175" s="2">
        <v>8</v>
      </c>
      <c r="C175" s="2">
        <f>'Datos de entrada (Conductor)'!J14</f>
        <v>8</v>
      </c>
      <c r="D175" s="12">
        <f>IF(B175=1,'Datos de entrada (Sistema)'!$N$14,IF(B175=2,'Datos de entrada (Sistema)'!$N$15,IF(B175=3,'Datos de entrada (Sistema)'!$N$16,IF(B175=4,'Datos de entrada (Sistema)'!$N$17,IF(B175=5,'Datos de entrada (Sistema)'!$N$18,IF(B175=6,'Datos de entrada (Sistema)'!$N$19,IF(B175=7,'Datos de entrada (Sistema)'!$N$20,IF(B175=8,'Datos de entrada (Sistema)'!$N$21, IF(B175=9,'Datos de entrada (Sistema)'!$N$22,IF(B175=10,'Datos de entrada (Sistema)'!$N$23,IF(B175=11,'Datos de entrada (Sistema)'!$N$24,”Error”)))))))))))</f>
        <v>1.1000000000000001</v>
      </c>
      <c r="E175" s="12">
        <f>IF('Datos de entrada (Sistema)'!$I$16="Si",1,IF('Datos de entrada (Sistema)'!$I$16="No",0))</f>
        <v>1</v>
      </c>
      <c r="F175" s="12">
        <f>IF('Datos de entrada (Sistema)'!$I$12="Trifásico",3,IF('Datos de entrada (Sistema)'!$I$12="Monofásico trifilar",2,IF('Datos de entrada (Sistema)'!$I$12="Monofásico bifilar",1)))</f>
        <v>3</v>
      </c>
      <c r="G175"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75" s="9">
        <f>IF(F175=3,'Datos de entrada (Sistema)'!$I$17*3*((Costos!G175/'Datos de entrada (Sistema)'!$I$17)^2)*'Datos de entrada (Conductor)'!L14*Costos!D175*Costos!$B$4,IF(F175=2,'Datos de entrada (Sistema)'!$I$17*2*((Costos!G175/'Datos de entrada (Sistema)'!$I$17)^2)*'Datos de entrada (Conductor)'!L14*Costos!D175*Costos!$B$4,IF(F175=1,'Datos de entrada (Sistema)'!$I$17*((Costos!G175/'Datos de entrada (Sistema)'!$I$17)^2)*'Datos de entrada (Conductor)'!L14*Costos!D175*Costos!$B$4,"error")))</f>
        <v>0</v>
      </c>
      <c r="I175" s="9">
        <f>'Datos de entrada (Sistema)'!$O$21*'Datos de entrada (Sistema)'!$P$21*'Datos de entrada (Sistema)'!$I$15*1000</f>
        <v>1144800</v>
      </c>
      <c r="J175" s="123">
        <f t="shared" si="2"/>
        <v>0</v>
      </c>
      <c r="K17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75" s="13">
        <f>IF(K175&gt;J175,(1+E175*0.04)*'Datos de entrada (Conductor)'!K14*D175,0)</f>
        <v>0</v>
      </c>
      <c r="M175" s="13">
        <f>IF(K175&gt;J175,G175^2*'Datos de entrada (Conductor)'!L14*D175*$B$5,0)</f>
        <v>0</v>
      </c>
    </row>
    <row r="176" spans="2:13" x14ac:dyDescent="0.25">
      <c r="B176" s="2">
        <v>8</v>
      </c>
      <c r="C176" s="2">
        <f>'Datos de entrada (Conductor)'!J15</f>
        <v>6</v>
      </c>
      <c r="D176" s="12">
        <f>IF(B176=1,'Datos de entrada (Sistema)'!$N$14,IF(B176=2,'Datos de entrada (Sistema)'!$N$15,IF(B176=3,'Datos de entrada (Sistema)'!$N$16,IF(B176=4,'Datos de entrada (Sistema)'!$N$17,IF(B176=5,'Datos de entrada (Sistema)'!$N$18,IF(B176=6,'Datos de entrada (Sistema)'!$N$19,IF(B176=7,'Datos de entrada (Sistema)'!$N$20,IF(B176=8,'Datos de entrada (Sistema)'!$N$21, IF(B176=9,'Datos de entrada (Sistema)'!$N$22,IF(B176=10,'Datos de entrada (Sistema)'!$N$23,IF(B176=11,'Datos de entrada (Sistema)'!$N$24,”Error”)))))))))))</f>
        <v>1.1000000000000001</v>
      </c>
      <c r="E176" s="12">
        <f>IF('Datos de entrada (Sistema)'!$I$16="Si",1,IF('Datos de entrada (Sistema)'!$I$16="No",0))</f>
        <v>1</v>
      </c>
      <c r="F176" s="12">
        <f>IF('Datos de entrada (Sistema)'!$I$12="Trifásico",3,IF('Datos de entrada (Sistema)'!$I$12="Monofásico trifilar",2,IF('Datos de entrada (Sistema)'!$I$12="Monofásico bifilar",1)))</f>
        <v>3</v>
      </c>
      <c r="G176"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76" s="9">
        <f>IF(F176=3,'Datos de entrada (Sistema)'!$I$17*3*((Costos!G176/'Datos de entrada (Sistema)'!$I$17)^2)*'Datos de entrada (Conductor)'!L15*Costos!D176*Costos!$B$4,IF(F176=2,'Datos de entrada (Sistema)'!$I$17*2*((Costos!G176/'Datos de entrada (Sistema)'!$I$17)^2)*'Datos de entrada (Conductor)'!L15*Costos!D176*Costos!$B$4,IF(F176=1,'Datos de entrada (Sistema)'!$I$17*((Costos!G176/'Datos de entrada (Sistema)'!$I$17)^2)*'Datos de entrada (Conductor)'!L15*Costos!D176*Costos!$B$4,"error")))</f>
        <v>0</v>
      </c>
      <c r="I176" s="9">
        <f>'Datos de entrada (Sistema)'!$O$21*'Datos de entrada (Sistema)'!$P$21*'Datos de entrada (Sistema)'!$I$15*1000</f>
        <v>1144800</v>
      </c>
      <c r="J176" s="123">
        <f t="shared" si="2"/>
        <v>0</v>
      </c>
      <c r="K17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76" s="13">
        <f>IF(K176&gt;J176,(1+E176*0.04)*'Datos de entrada (Conductor)'!K15*D176,0)</f>
        <v>0</v>
      </c>
      <c r="M176" s="13">
        <f>IF(K176&gt;J176,G176^2*'Datos de entrada (Conductor)'!L15*D176*$B$5,0)</f>
        <v>0</v>
      </c>
    </row>
    <row r="177" spans="2:13" x14ac:dyDescent="0.25">
      <c r="B177" s="2">
        <v>8</v>
      </c>
      <c r="C177" s="2">
        <f>'Datos de entrada (Conductor)'!J16</f>
        <v>4</v>
      </c>
      <c r="D177" s="12">
        <f>IF(B177=1,'Datos de entrada (Sistema)'!$N$14,IF(B177=2,'Datos de entrada (Sistema)'!$N$15,IF(B177=3,'Datos de entrada (Sistema)'!$N$16,IF(B177=4,'Datos de entrada (Sistema)'!$N$17,IF(B177=5,'Datos de entrada (Sistema)'!$N$18,IF(B177=6,'Datos de entrada (Sistema)'!$N$19,IF(B177=7,'Datos de entrada (Sistema)'!$N$20,IF(B177=8,'Datos de entrada (Sistema)'!$N$21, IF(B177=9,'Datos de entrada (Sistema)'!$N$22,IF(B177=10,'Datos de entrada (Sistema)'!$N$23,IF(B177=11,'Datos de entrada (Sistema)'!$N$24,”Error”)))))))))))</f>
        <v>1.1000000000000001</v>
      </c>
      <c r="E177" s="12">
        <f>IF('Datos de entrada (Sistema)'!$I$16="Si",1,IF('Datos de entrada (Sistema)'!$I$16="No",0))</f>
        <v>1</v>
      </c>
      <c r="F177" s="12">
        <f>IF('Datos de entrada (Sistema)'!$I$12="Trifásico",3,IF('Datos de entrada (Sistema)'!$I$12="Monofásico trifilar",2,IF('Datos de entrada (Sistema)'!$I$12="Monofásico bifilar",1)))</f>
        <v>3</v>
      </c>
      <c r="G177"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77" s="9">
        <f>IF(F177=3,'Datos de entrada (Sistema)'!$I$17*3*((Costos!G177/'Datos de entrada (Sistema)'!$I$17)^2)*'Datos de entrada (Conductor)'!L16*Costos!D177*Costos!$B$4,IF(F177=2,'Datos de entrada (Sistema)'!$I$17*2*((Costos!G177/'Datos de entrada (Sistema)'!$I$17)^2)*'Datos de entrada (Conductor)'!L16*Costos!D177*Costos!$B$4,IF(F177=1,'Datos de entrada (Sistema)'!$I$17*((Costos!G177/'Datos de entrada (Sistema)'!$I$17)^2)*'Datos de entrada (Conductor)'!L16*Costos!D177*Costos!$B$4,"error")))</f>
        <v>19158.750716441304</v>
      </c>
      <c r="I177" s="9">
        <f>'Datos de entrada (Sistema)'!$O$21*'Datos de entrada (Sistema)'!$P$21*'Datos de entrada (Sistema)'!$I$15*1000</f>
        <v>1144800</v>
      </c>
      <c r="J177" s="123">
        <f t="shared" si="2"/>
        <v>1.673545660066501E-2</v>
      </c>
      <c r="K17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77" s="13">
        <f>IF(K177&gt;J177,(1+E177*0.04)*'Datos de entrada (Conductor)'!K16*D177,0)</f>
        <v>0</v>
      </c>
      <c r="M177" s="13">
        <f>IF(K177&gt;J177,G177^2*'Datos de entrada (Conductor)'!L16*D177*$B$5,0)</f>
        <v>0</v>
      </c>
    </row>
    <row r="178" spans="2:13" x14ac:dyDescent="0.25">
      <c r="B178" s="2">
        <v>8</v>
      </c>
      <c r="C178" s="2">
        <f>'Datos de entrada (Conductor)'!J17</f>
        <v>2</v>
      </c>
      <c r="D178" s="12">
        <f>IF(B178=1,'Datos de entrada (Sistema)'!$N$14,IF(B178=2,'Datos de entrada (Sistema)'!$N$15,IF(B178=3,'Datos de entrada (Sistema)'!$N$16,IF(B178=4,'Datos de entrada (Sistema)'!$N$17,IF(B178=5,'Datos de entrada (Sistema)'!$N$18,IF(B178=6,'Datos de entrada (Sistema)'!$N$19,IF(B178=7,'Datos de entrada (Sistema)'!$N$20,IF(B178=8,'Datos de entrada (Sistema)'!$N$21, IF(B178=9,'Datos de entrada (Sistema)'!$N$22,IF(B178=10,'Datos de entrada (Sistema)'!$N$23,IF(B178=11,'Datos de entrada (Sistema)'!$N$24,”Error”)))))))))))</f>
        <v>1.1000000000000001</v>
      </c>
      <c r="E178" s="12">
        <f>IF('Datos de entrada (Sistema)'!$I$16="Si",1,IF('Datos de entrada (Sistema)'!$I$16="No",0))</f>
        <v>1</v>
      </c>
      <c r="F178" s="12">
        <f>IF('Datos de entrada (Sistema)'!$I$12="Trifásico",3,IF('Datos de entrada (Sistema)'!$I$12="Monofásico trifilar",2,IF('Datos de entrada (Sistema)'!$I$12="Monofásico bifilar",1)))</f>
        <v>3</v>
      </c>
      <c r="G178"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78" s="9">
        <f>IF(F178=3,'Datos de entrada (Sistema)'!$I$17*3*((Costos!G178/'Datos de entrada (Sistema)'!$I$17)^2)*'Datos de entrada (Conductor)'!L17*Costos!D178*Costos!$B$4,IF(F178=2,'Datos de entrada (Sistema)'!$I$17*2*((Costos!G178/'Datos de entrada (Sistema)'!$I$17)^2)*'Datos de entrada (Conductor)'!L17*Costos!D178*Costos!$B$4,IF(F178=1,'Datos de entrada (Sistema)'!$I$17*((Costos!G178/'Datos de entrada (Sistema)'!$I$17)^2)*'Datos de entrada (Conductor)'!L17*Costos!D178*Costos!$B$4,"error")))</f>
        <v>12040.920733488379</v>
      </c>
      <c r="I178" s="9">
        <f>'Datos de entrada (Sistema)'!$O$21*'Datos de entrada (Sistema)'!$P$21*'Datos de entrada (Sistema)'!$I$15*1000</f>
        <v>1144800</v>
      </c>
      <c r="J178" s="123">
        <f t="shared" si="2"/>
        <v>1.0517925169015006E-2</v>
      </c>
      <c r="K17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78" s="13">
        <f>IF(K178&gt;J178,(1+E178*0.04)*'Datos de entrada (Conductor)'!K17*D178,0)</f>
        <v>46062016</v>
      </c>
      <c r="M178" s="13">
        <f>IF(K178&gt;J178,G178^2*'Datos de entrada (Conductor)'!L17*D178*$B$5,0)</f>
        <v>64961707.33844962</v>
      </c>
    </row>
    <row r="179" spans="2:13" x14ac:dyDescent="0.25">
      <c r="B179" s="2">
        <v>8</v>
      </c>
      <c r="C179" s="2">
        <f>'Datos de entrada (Conductor)'!J18</f>
        <v>1</v>
      </c>
      <c r="D179" s="12">
        <f>IF(B179=1,'Datos de entrada (Sistema)'!$N$14,IF(B179=2,'Datos de entrada (Sistema)'!$N$15,IF(B179=3,'Datos de entrada (Sistema)'!$N$16,IF(B179=4,'Datos de entrada (Sistema)'!$N$17,IF(B179=5,'Datos de entrada (Sistema)'!$N$18,IF(B179=6,'Datos de entrada (Sistema)'!$N$19,IF(B179=7,'Datos de entrada (Sistema)'!$N$20,IF(B179=8,'Datos de entrada (Sistema)'!$N$21, IF(B179=9,'Datos de entrada (Sistema)'!$N$22,IF(B179=10,'Datos de entrada (Sistema)'!$N$23,IF(B179=11,'Datos de entrada (Sistema)'!$N$24,”Error”)))))))))))</f>
        <v>1.1000000000000001</v>
      </c>
      <c r="E179" s="12">
        <f>IF('Datos de entrada (Sistema)'!$I$16="Si",1,IF('Datos de entrada (Sistema)'!$I$16="No",0))</f>
        <v>1</v>
      </c>
      <c r="F179" s="12">
        <f>IF('Datos de entrada (Sistema)'!$I$12="Trifásico",3,IF('Datos de entrada (Sistema)'!$I$12="Monofásico trifilar",2,IF('Datos de entrada (Sistema)'!$I$12="Monofásico bifilar",1)))</f>
        <v>3</v>
      </c>
      <c r="G179"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79" s="9">
        <f>IF(F179=3,'Datos de entrada (Sistema)'!$I$17*3*((Costos!G179/'Datos de entrada (Sistema)'!$I$17)^2)*'Datos de entrada (Conductor)'!L18*Costos!D179*Costos!$B$4,IF(F179=2,'Datos de entrada (Sistema)'!$I$17*2*((Costos!G179/'Datos de entrada (Sistema)'!$I$17)^2)*'Datos de entrada (Conductor)'!L18*Costos!D179*Costos!$B$4,IF(F179=1,'Datos de entrada (Sistema)'!$I$17*((Costos!G179/'Datos de entrada (Sistema)'!$I$17)^2)*'Datos de entrada (Conductor)'!L18*Costos!D179*Costos!$B$4,"error")))</f>
        <v>0</v>
      </c>
      <c r="I179" s="9">
        <f>'Datos de entrada (Sistema)'!$O$21*'Datos de entrada (Sistema)'!$P$21*'Datos de entrada (Sistema)'!$I$15*1000</f>
        <v>1144800</v>
      </c>
      <c r="J179" s="123">
        <f t="shared" si="2"/>
        <v>0</v>
      </c>
      <c r="K17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79" s="13">
        <f>IF(K179&gt;J179,(1+E179*0.04)*'Datos de entrada (Conductor)'!K18*D179,0)</f>
        <v>0</v>
      </c>
      <c r="M179" s="13">
        <f>IF(K179&gt;J179,G179^2*'Datos de entrada (Conductor)'!L18*D179*$B$5,0)</f>
        <v>0</v>
      </c>
    </row>
    <row r="180" spans="2:13" x14ac:dyDescent="0.25">
      <c r="B180" s="2">
        <v>8</v>
      </c>
      <c r="C180" s="2" t="str">
        <f>'Datos de entrada (Conductor)'!J19</f>
        <v>1/0</v>
      </c>
      <c r="D180" s="12">
        <f>IF(B180=1,'Datos de entrada (Sistema)'!$N$14,IF(B180=2,'Datos de entrada (Sistema)'!$N$15,IF(B180=3,'Datos de entrada (Sistema)'!$N$16,IF(B180=4,'Datos de entrada (Sistema)'!$N$17,IF(B180=5,'Datos de entrada (Sistema)'!$N$18,IF(B180=6,'Datos de entrada (Sistema)'!$N$19,IF(B180=7,'Datos de entrada (Sistema)'!$N$20,IF(B180=8,'Datos de entrada (Sistema)'!$N$21, IF(B180=9,'Datos de entrada (Sistema)'!$N$22,IF(B180=10,'Datos de entrada (Sistema)'!$N$23,IF(B180=11,'Datos de entrada (Sistema)'!$N$24,”Error”)))))))))))</f>
        <v>1.1000000000000001</v>
      </c>
      <c r="E180" s="12">
        <f>IF('Datos de entrada (Sistema)'!$I$16="Si",1,IF('Datos de entrada (Sistema)'!$I$16="No",0))</f>
        <v>1</v>
      </c>
      <c r="F180" s="12">
        <f>IF('Datos de entrada (Sistema)'!$I$12="Trifásico",3,IF('Datos de entrada (Sistema)'!$I$12="Monofásico trifilar",2,IF('Datos de entrada (Sistema)'!$I$12="Monofásico bifilar",1)))</f>
        <v>3</v>
      </c>
      <c r="G180"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80" s="9">
        <f>IF(F180=3,'Datos de entrada (Sistema)'!$I$17*3*((Costos!G180/'Datos de entrada (Sistema)'!$I$17)^2)*'Datos de entrada (Conductor)'!L19*Costos!D180*Costos!$B$4,IF(F180=2,'Datos de entrada (Sistema)'!$I$17*2*((Costos!G180/'Datos de entrada (Sistema)'!$I$17)^2)*'Datos de entrada (Conductor)'!L19*Costos!D180*Costos!$B$4,IF(F180=1,'Datos de entrada (Sistema)'!$I$17*((Costos!G180/'Datos de entrada (Sistema)'!$I$17)^2)*'Datos de entrada (Conductor)'!L19*Costos!D180*Costos!$B$4,"error")))</f>
        <v>7567.7560248589234</v>
      </c>
      <c r="I180" s="9">
        <f>'Datos de entrada (Sistema)'!$O$21*'Datos de entrada (Sistema)'!$P$21*'Datos de entrada (Sistema)'!$I$15*1000</f>
        <v>1144800</v>
      </c>
      <c r="J180" s="123">
        <f t="shared" si="2"/>
        <v>6.610548589150003E-3</v>
      </c>
      <c r="K18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80" s="13">
        <f>IF(K180&gt;J180,(1+E180*0.04)*'Datos de entrada (Conductor)'!K19*D180,0)</f>
        <v>69889248</v>
      </c>
      <c r="M180" s="13">
        <f>IF(K180&gt;J180,G180^2*'Datos de entrada (Conductor)'!L19*D180*$B$5,0)</f>
        <v>40828634.535263516</v>
      </c>
    </row>
    <row r="181" spans="2:13" x14ac:dyDescent="0.25">
      <c r="B181" s="2">
        <v>8</v>
      </c>
      <c r="C181" s="2" t="str">
        <f>'Datos de entrada (Conductor)'!J20</f>
        <v>2/0</v>
      </c>
      <c r="D181" s="12">
        <f>IF(B181=1,'Datos de entrada (Sistema)'!$N$14,IF(B181=2,'Datos de entrada (Sistema)'!$N$15,IF(B181=3,'Datos de entrada (Sistema)'!$N$16,IF(B181=4,'Datos de entrada (Sistema)'!$N$17,IF(B181=5,'Datos de entrada (Sistema)'!$N$18,IF(B181=6,'Datos de entrada (Sistema)'!$N$19,IF(B181=7,'Datos de entrada (Sistema)'!$N$20,IF(B181=8,'Datos de entrada (Sistema)'!$N$21, IF(B181=9,'Datos de entrada (Sistema)'!$N$22,IF(B181=10,'Datos de entrada (Sistema)'!$N$23,IF(B181=11,'Datos de entrada (Sistema)'!$N$24,”Error”)))))))))))</f>
        <v>1.1000000000000001</v>
      </c>
      <c r="E181" s="12">
        <f>IF('Datos de entrada (Sistema)'!$I$16="Si",1,IF('Datos de entrada (Sistema)'!$I$16="No",0))</f>
        <v>1</v>
      </c>
      <c r="F181" s="12">
        <f>IF('Datos de entrada (Sistema)'!$I$12="Trifásico",3,IF('Datos de entrada (Sistema)'!$I$12="Monofásico trifilar",2,IF('Datos de entrada (Sistema)'!$I$12="Monofásico bifilar",1)))</f>
        <v>3</v>
      </c>
      <c r="G181"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81" s="9">
        <f>IF(F181=3,'Datos de entrada (Sistema)'!$I$17*3*((Costos!G181/'Datos de entrada (Sistema)'!$I$17)^2)*'Datos de entrada (Conductor)'!L20*Costos!D181*Costos!$B$4,IF(F181=2,'Datos de entrada (Sistema)'!$I$17*2*((Costos!G181/'Datos de entrada (Sistema)'!$I$17)^2)*'Datos de entrada (Conductor)'!L20*Costos!D181*Costos!$B$4,IF(F181=1,'Datos de entrada (Sistema)'!$I$17*((Costos!G181/'Datos de entrada (Sistema)'!$I$17)^2)*'Datos de entrada (Conductor)'!L20*Costos!D181*Costos!$B$4,"error")))</f>
        <v>6010.1120677803519</v>
      </c>
      <c r="I181" s="9">
        <f>'Datos de entrada (Sistema)'!$O$21*'Datos de entrada (Sistema)'!$P$21*'Datos de entrada (Sistema)'!$I$15*1000</f>
        <v>1144800</v>
      </c>
      <c r="J181" s="123">
        <f t="shared" si="2"/>
        <v>5.2499231898850036E-3</v>
      </c>
      <c r="K18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81" s="13">
        <f>IF(K181&gt;J181,(1+E181*0.04)*'Datos de entrada (Conductor)'!K20*D181,0)</f>
        <v>84127472</v>
      </c>
      <c r="M181" s="13">
        <f>IF(K181&gt;J181,G181^2*'Datos de entrada (Conductor)'!L20*D181*$B$5,0)</f>
        <v>32425023.788469095</v>
      </c>
    </row>
    <row r="182" spans="2:13" x14ac:dyDescent="0.25">
      <c r="B182" s="2">
        <v>8</v>
      </c>
      <c r="C182" s="2" t="str">
        <f>'Datos de entrada (Conductor)'!J21</f>
        <v>3/0</v>
      </c>
      <c r="D182" s="12">
        <f>IF(B182=1,'Datos de entrada (Sistema)'!$N$14,IF(B182=2,'Datos de entrada (Sistema)'!$N$15,IF(B182=3,'Datos de entrada (Sistema)'!$N$16,IF(B182=4,'Datos de entrada (Sistema)'!$N$17,IF(B182=5,'Datos de entrada (Sistema)'!$N$18,IF(B182=6,'Datos de entrada (Sistema)'!$N$19,IF(B182=7,'Datos de entrada (Sistema)'!$N$20,IF(B182=8,'Datos de entrada (Sistema)'!$N$21, IF(B182=9,'Datos de entrada (Sistema)'!$N$22,IF(B182=10,'Datos de entrada (Sistema)'!$N$23,IF(B182=11,'Datos de entrada (Sistema)'!$N$24,”Error”)))))))))))</f>
        <v>1.1000000000000001</v>
      </c>
      <c r="E182" s="12">
        <f>IF('Datos de entrada (Sistema)'!$I$16="Si",1,IF('Datos de entrada (Sistema)'!$I$16="No",0))</f>
        <v>1</v>
      </c>
      <c r="F182" s="12">
        <f>IF('Datos de entrada (Sistema)'!$I$12="Trifásico",3,IF('Datos de entrada (Sistema)'!$I$12="Monofásico trifilar",2,IF('Datos de entrada (Sistema)'!$I$12="Monofásico bifilar",1)))</f>
        <v>3</v>
      </c>
      <c r="G182"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82" s="9">
        <f>IF(F182=3,'Datos de entrada (Sistema)'!$I$17*3*((Costos!G182/'Datos de entrada (Sistema)'!$I$17)^2)*'Datos de entrada (Conductor)'!L21*Costos!D182*Costos!$B$4,IF(F182=2,'Datos de entrada (Sistema)'!$I$17*2*((Costos!G182/'Datos de entrada (Sistema)'!$I$17)^2)*'Datos de entrada (Conductor)'!L21*Costos!D182*Costos!$B$4,IF(F182=1,'Datos de entrada (Sistema)'!$I$17*((Costos!G182/'Datos de entrada (Sistema)'!$I$17)^2)*'Datos de entrada (Conductor)'!L21*Costos!D182*Costos!$B$4,"error")))</f>
        <v>4766.5164879521662</v>
      </c>
      <c r="I182" s="9">
        <f>'Datos de entrada (Sistema)'!$O$21*'Datos de entrada (Sistema)'!$P$21*'Datos de entrada (Sistema)'!$I$15*1000</f>
        <v>1144800</v>
      </c>
      <c r="J182" s="123">
        <f t="shared" si="2"/>
        <v>4.1636237665550017E-3</v>
      </c>
      <c r="K18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82" s="13">
        <f>IF(K182&gt;J182,(1+E182*0.04)*'Datos de entrada (Conductor)'!K21*D182,0)</f>
        <v>100109152.00000001</v>
      </c>
      <c r="M182" s="13">
        <f>IF(K182&gt;J182,G182^2*'Datos de entrada (Conductor)'!L21*D182*$B$5,0)</f>
        <v>25715728.553304505</v>
      </c>
    </row>
    <row r="183" spans="2:13" x14ac:dyDescent="0.25">
      <c r="B183" s="2">
        <v>8</v>
      </c>
      <c r="C183" s="2" t="str">
        <f>'Datos de entrada (Conductor)'!J22</f>
        <v>4/0</v>
      </c>
      <c r="D183" s="12">
        <f>IF(B183=1,'Datos de entrada (Sistema)'!$N$14,IF(B183=2,'Datos de entrada (Sistema)'!$N$15,IF(B183=3,'Datos de entrada (Sistema)'!$N$16,IF(B183=4,'Datos de entrada (Sistema)'!$N$17,IF(B183=5,'Datos de entrada (Sistema)'!$N$18,IF(B183=6,'Datos de entrada (Sistema)'!$N$19,IF(B183=7,'Datos de entrada (Sistema)'!$N$20,IF(B183=8,'Datos de entrada (Sistema)'!$N$21, IF(B183=9,'Datos de entrada (Sistema)'!$N$22,IF(B183=10,'Datos de entrada (Sistema)'!$N$23,IF(B183=11,'Datos de entrada (Sistema)'!$N$24,”Error”)))))))))))</f>
        <v>1.1000000000000001</v>
      </c>
      <c r="E183" s="12">
        <f>IF('Datos de entrada (Sistema)'!$I$16="Si",1,IF('Datos de entrada (Sistema)'!$I$16="No",0))</f>
        <v>1</v>
      </c>
      <c r="F183" s="12">
        <f>IF('Datos de entrada (Sistema)'!$I$12="Trifásico",3,IF('Datos de entrada (Sistema)'!$I$12="Monofásico trifilar",2,IF('Datos de entrada (Sistema)'!$I$12="Monofásico bifilar",1)))</f>
        <v>3</v>
      </c>
      <c r="G183"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83" s="9">
        <f>IF(F183=3,'Datos de entrada (Sistema)'!$I$17*3*((Costos!G183/'Datos de entrada (Sistema)'!$I$17)^2)*'Datos de entrada (Conductor)'!L22*Costos!D183*Costos!$B$4,IF(F183=2,'Datos de entrada (Sistema)'!$I$17*2*((Costos!G183/'Datos de entrada (Sistema)'!$I$17)^2)*'Datos de entrada (Conductor)'!L22*Costos!D183*Costos!$B$4,IF(F183=1,'Datos de entrada (Sistema)'!$I$17*((Costos!G183/'Datos de entrada (Sistema)'!$I$17)^2)*'Datos de entrada (Conductor)'!L22*Costos!D183*Costos!$B$4,"error")))</f>
        <v>3778.4788999265897</v>
      </c>
      <c r="I183" s="9">
        <f>'Datos de entrada (Sistema)'!$O$21*'Datos de entrada (Sistema)'!$P$21*'Datos de entrada (Sistema)'!$I$15*1000</f>
        <v>1144800</v>
      </c>
      <c r="J183" s="123">
        <f t="shared" si="2"/>
        <v>3.3005580886850015E-3</v>
      </c>
      <c r="K18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83" s="13">
        <f>IF(K183&gt;J183,(1+E183*0.04)*'Datos de entrada (Conductor)'!K22*D183,0)</f>
        <v>117834288.00000001</v>
      </c>
      <c r="M183" s="13">
        <f>IF(K183&gt;J183,G183^2*'Datos de entrada (Conductor)'!L22*D183*$B$5,0)</f>
        <v>20385188.634194002</v>
      </c>
    </row>
    <row r="184" spans="2:13" x14ac:dyDescent="0.25">
      <c r="B184" s="2">
        <v>8</v>
      </c>
      <c r="C184" s="2">
        <f>'Datos de entrada (Conductor)'!J23</f>
        <v>250</v>
      </c>
      <c r="D184" s="12">
        <f>IF(B184=1,'Datos de entrada (Sistema)'!$N$14,IF(B184=2,'Datos de entrada (Sistema)'!$N$15,IF(B184=3,'Datos de entrada (Sistema)'!$N$16,IF(B184=4,'Datos de entrada (Sistema)'!$N$17,IF(B184=5,'Datos de entrada (Sistema)'!$N$18,IF(B184=6,'Datos de entrada (Sistema)'!$N$19,IF(B184=7,'Datos de entrada (Sistema)'!$N$20,IF(B184=8,'Datos de entrada (Sistema)'!$N$21, IF(B184=9,'Datos de entrada (Sistema)'!$N$22,IF(B184=10,'Datos de entrada (Sistema)'!$N$23,IF(B184=11,'Datos de entrada (Sistema)'!$N$24,”Error”)))))))))))</f>
        <v>1.1000000000000001</v>
      </c>
      <c r="E184" s="12">
        <f>IF('Datos de entrada (Sistema)'!$I$16="Si",1,IF('Datos de entrada (Sistema)'!$I$16="No",0))</f>
        <v>1</v>
      </c>
      <c r="F184" s="12">
        <f>IF('Datos de entrada (Sistema)'!$I$12="Trifásico",3,IF('Datos de entrada (Sistema)'!$I$12="Monofásico trifilar",2,IF('Datos de entrada (Sistema)'!$I$12="Monofásico bifilar",1)))</f>
        <v>3</v>
      </c>
      <c r="G184"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84" s="9">
        <f>IF(F184=3,'Datos de entrada (Sistema)'!$I$17*3*((Costos!G184/'Datos de entrada (Sistema)'!$I$17)^2)*'Datos de entrada (Conductor)'!L23*Costos!D184*Costos!$B$4,IF(F184=2,'Datos de entrada (Sistema)'!$I$17*2*((Costos!G184/'Datos de entrada (Sistema)'!$I$17)^2)*'Datos de entrada (Conductor)'!L23*Costos!D184*Costos!$B$4,IF(F184=1,'Datos de entrada (Sistema)'!$I$17*((Costos!G184/'Datos de entrada (Sistema)'!$I$17)^2)*'Datos de entrada (Conductor)'!L23*Costos!D184*Costos!$B$4,"error")))</f>
        <v>0</v>
      </c>
      <c r="I184" s="9">
        <f>'Datos de entrada (Sistema)'!$O$21*'Datos de entrada (Sistema)'!$P$21*'Datos de entrada (Sistema)'!$I$15*1000</f>
        <v>1144800</v>
      </c>
      <c r="J184" s="123">
        <f t="shared" si="2"/>
        <v>0</v>
      </c>
      <c r="K18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84" s="13">
        <f>IF(K184&gt;J184,(1+E184*0.04)*'Datos de entrada (Conductor)'!K23*D184,0)</f>
        <v>0</v>
      </c>
      <c r="M184" s="13">
        <f>IF(K184&gt;J184,G184^2*'Datos de entrada (Conductor)'!L23*D184*$B$5,0)</f>
        <v>0</v>
      </c>
    </row>
    <row r="185" spans="2:13" x14ac:dyDescent="0.25">
      <c r="B185" s="2">
        <v>8</v>
      </c>
      <c r="C185" s="2">
        <f>'Datos de entrada (Conductor)'!J24</f>
        <v>266</v>
      </c>
      <c r="D185" s="12">
        <f>IF(B185=1,'Datos de entrada (Sistema)'!$N$14,IF(B185=2,'Datos de entrada (Sistema)'!$N$15,IF(B185=3,'Datos de entrada (Sistema)'!$N$16,IF(B185=4,'Datos de entrada (Sistema)'!$N$17,IF(B185=5,'Datos de entrada (Sistema)'!$N$18,IF(B185=6,'Datos de entrada (Sistema)'!$N$19,IF(B185=7,'Datos de entrada (Sistema)'!$N$20,IF(B185=8,'Datos de entrada (Sistema)'!$N$21, IF(B185=9,'Datos de entrada (Sistema)'!$N$22,IF(B185=10,'Datos de entrada (Sistema)'!$N$23,IF(B185=11,'Datos de entrada (Sistema)'!$N$24,”Error”)))))))))))</f>
        <v>1.1000000000000001</v>
      </c>
      <c r="E185" s="12">
        <f>IF('Datos de entrada (Sistema)'!$I$16="Si",1,IF('Datos de entrada (Sistema)'!$I$16="No",0))</f>
        <v>1</v>
      </c>
      <c r="F185" s="12">
        <f>IF('Datos de entrada (Sistema)'!$I$12="Trifásico",3,IF('Datos de entrada (Sistema)'!$I$12="Monofásico trifilar",2,IF('Datos de entrada (Sistema)'!$I$12="Monofásico bifilar",1)))</f>
        <v>3</v>
      </c>
      <c r="G185"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85" s="9">
        <f>IF(F185=3,'Datos de entrada (Sistema)'!$I$17*3*((Costos!G185/'Datos de entrada (Sistema)'!$I$17)^2)*'Datos de entrada (Conductor)'!L24*Costos!D185*Costos!$B$4,IF(F185=2,'Datos de entrada (Sistema)'!$I$17*2*((Costos!G185/'Datos de entrada (Sistema)'!$I$17)^2)*'Datos de entrada (Conductor)'!L24*Costos!D185*Costos!$B$4,IF(F185=1,'Datos de entrada (Sistema)'!$I$17*((Costos!G185/'Datos de entrada (Sistema)'!$I$17)^2)*'Datos de entrada (Conductor)'!L24*Costos!D185*Costos!$B$4,"error")))</f>
        <v>3027.1024099435699</v>
      </c>
      <c r="I185" s="9">
        <f>'Datos de entrada (Sistema)'!$O$21*'Datos de entrada (Sistema)'!$P$21*'Datos de entrada (Sistema)'!$I$15*1000</f>
        <v>1144800</v>
      </c>
      <c r="J185" s="123">
        <f t="shared" si="2"/>
        <v>2.6442194356600017E-3</v>
      </c>
      <c r="K18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85" s="13">
        <f>IF(K185&gt;J185,(1+E185*0.04)*'Datos de entrada (Conductor)'!K24*D185,0)</f>
        <v>140789792</v>
      </c>
      <c r="M185" s="13">
        <f>IF(K185&gt;J185,G185^2*'Datos de entrada (Conductor)'!L24*D185*$B$5,0)</f>
        <v>16331453.81410541</v>
      </c>
    </row>
    <row r="186" spans="2:13" x14ac:dyDescent="0.25">
      <c r="B186" s="2">
        <v>8</v>
      </c>
      <c r="C186" s="2">
        <f>'Datos de entrada (Conductor)'!J25</f>
        <v>336</v>
      </c>
      <c r="D186" s="12">
        <f>IF(B186=1,'Datos de entrada (Sistema)'!$N$14,IF(B186=2,'Datos de entrada (Sistema)'!$N$15,IF(B186=3,'Datos de entrada (Sistema)'!$N$16,IF(B186=4,'Datos de entrada (Sistema)'!$N$17,IF(B186=5,'Datos de entrada (Sistema)'!$N$18,IF(B186=6,'Datos de entrada (Sistema)'!$N$19,IF(B186=7,'Datos de entrada (Sistema)'!$N$20,IF(B186=8,'Datos de entrada (Sistema)'!$N$21, IF(B186=9,'Datos de entrada (Sistema)'!$N$22,IF(B186=10,'Datos de entrada (Sistema)'!$N$23,IF(B186=11,'Datos de entrada (Sistema)'!$N$24,”Error”)))))))))))</f>
        <v>1.1000000000000001</v>
      </c>
      <c r="E186" s="12">
        <f>IF('Datos de entrada (Sistema)'!$I$16="Si",1,IF('Datos de entrada (Sistema)'!$I$16="No",0))</f>
        <v>1</v>
      </c>
      <c r="F186" s="12">
        <f>IF('Datos de entrada (Sistema)'!$I$12="Trifásico",3,IF('Datos de entrada (Sistema)'!$I$12="Monofásico trifilar",2,IF('Datos de entrada (Sistema)'!$I$12="Monofásico bifilar",1)))</f>
        <v>3</v>
      </c>
      <c r="G186"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86" s="9">
        <f>IF(F186=3,'Datos de entrada (Sistema)'!$I$17*3*((Costos!G186/'Datos de entrada (Sistema)'!$I$17)^2)*'Datos de entrada (Conductor)'!L25*Costos!D186*Costos!$B$4,IF(F186=2,'Datos de entrada (Sistema)'!$I$17*2*((Costos!G186/'Datos de entrada (Sistema)'!$I$17)^2)*'Datos de entrada (Conductor)'!L25*Costos!D186*Costos!$B$4,IF(F186=1,'Datos de entrada (Sistema)'!$I$17*((Costos!G186/'Datos de entrada (Sistema)'!$I$17)^2)*'Datos de entrada (Conductor)'!L25*Costos!D186*Costos!$B$4,"error")))</f>
        <v>2403.5049158618531</v>
      </c>
      <c r="I186" s="9">
        <f>'Datos de entrada (Sistema)'!$O$21*'Datos de entrada (Sistema)'!$P$21*'Datos de entrada (Sistema)'!$I$15*1000</f>
        <v>1144800</v>
      </c>
      <c r="J186" s="123">
        <f t="shared" si="2"/>
        <v>2.0994976553650011E-3</v>
      </c>
      <c r="K18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86" s="13">
        <f>IF(K186&gt;J186,(1+E186*0.04)*'Datos de entrada (Conductor)'!K25*D186,0)</f>
        <v>163454720</v>
      </c>
      <c r="M186" s="13">
        <f>IF(K186&gt;J186,G186^2*'Datos de entrada (Conductor)'!L25*D186*$B$5,0)</f>
        <v>12967096.652043864</v>
      </c>
    </row>
    <row r="187" spans="2:13" x14ac:dyDescent="0.25">
      <c r="B187" s="2">
        <v>8</v>
      </c>
      <c r="C187" s="2">
        <f>'Datos de entrada (Conductor)'!J26</f>
        <v>350</v>
      </c>
      <c r="D187" s="12">
        <f>IF(B187=1,'Datos de entrada (Sistema)'!$N$14,IF(B187=2,'Datos de entrada (Sistema)'!$N$15,IF(B187=3,'Datos de entrada (Sistema)'!$N$16,IF(B187=4,'Datos de entrada (Sistema)'!$N$17,IF(B187=5,'Datos de entrada (Sistema)'!$N$18,IF(B187=6,'Datos de entrada (Sistema)'!$N$19,IF(B187=7,'Datos de entrada (Sistema)'!$N$20,IF(B187=8,'Datos de entrada (Sistema)'!$N$21, IF(B187=9,'Datos de entrada (Sistema)'!$N$22,IF(B187=10,'Datos de entrada (Sistema)'!$N$23,IF(B187=11,'Datos de entrada (Sistema)'!$N$24,”Error”)))))))))))</f>
        <v>1.1000000000000001</v>
      </c>
      <c r="E187" s="12">
        <f>IF('Datos de entrada (Sistema)'!$I$16="Si",1,IF('Datos de entrada (Sistema)'!$I$16="No",0))</f>
        <v>1</v>
      </c>
      <c r="F187" s="12">
        <f>IF('Datos de entrada (Sistema)'!$I$12="Trifásico",3,IF('Datos de entrada (Sistema)'!$I$12="Monofásico trifilar",2,IF('Datos de entrada (Sistema)'!$I$12="Monofásico bifilar",1)))</f>
        <v>3</v>
      </c>
      <c r="G187"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87" s="9">
        <f>IF(F187=3,'Datos de entrada (Sistema)'!$I$17*3*((Costos!G187/'Datos de entrada (Sistema)'!$I$17)^2)*'Datos de entrada (Conductor)'!L26*Costos!D187*Costos!$B$4,IF(F187=2,'Datos de entrada (Sistema)'!$I$17*2*((Costos!G187/'Datos de entrada (Sistema)'!$I$17)^2)*'Datos de entrada (Conductor)'!L26*Costos!D187*Costos!$B$4,IF(F187=1,'Datos de entrada (Sistema)'!$I$17*((Costos!G187/'Datos de entrada (Sistema)'!$I$17)^2)*'Datos de entrada (Conductor)'!L26*Costos!D187*Costos!$B$4,"error")))</f>
        <v>0</v>
      </c>
      <c r="I187" s="9">
        <f>'Datos de entrada (Sistema)'!$O$21*'Datos de entrada (Sistema)'!$P$21*'Datos de entrada (Sistema)'!$I$15*1000</f>
        <v>1144800</v>
      </c>
      <c r="J187" s="123">
        <f t="shared" si="2"/>
        <v>0</v>
      </c>
      <c r="K18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87" s="13">
        <f>IF(K187&gt;J187,(1+E187*0.04)*'Datos de entrada (Conductor)'!K26*D187,0)</f>
        <v>0</v>
      </c>
      <c r="M187" s="13">
        <f>IF(K187&gt;J187,G187^2*'Datos de entrada (Conductor)'!L26*D187*$B$5,0)</f>
        <v>0</v>
      </c>
    </row>
    <row r="188" spans="2:13" x14ac:dyDescent="0.25">
      <c r="B188" s="2">
        <v>8</v>
      </c>
      <c r="C188" s="2">
        <f>'Datos de entrada (Conductor)'!J27</f>
        <v>477</v>
      </c>
      <c r="D188" s="12">
        <f>IF(B188=1,'Datos de entrada (Sistema)'!$N$14,IF(B188=2,'Datos de entrada (Sistema)'!$N$15,IF(B188=3,'Datos de entrada (Sistema)'!$N$16,IF(B188=4,'Datos de entrada (Sistema)'!$N$17,IF(B188=5,'Datos de entrada (Sistema)'!$N$18,IF(B188=6,'Datos de entrada (Sistema)'!$N$19,IF(B188=7,'Datos de entrada (Sistema)'!$N$20,IF(B188=8,'Datos de entrada (Sistema)'!$N$21, IF(B188=9,'Datos de entrada (Sistema)'!$N$22,IF(B188=10,'Datos de entrada (Sistema)'!$N$23,IF(B188=11,'Datos de entrada (Sistema)'!$N$24,”Error”)))))))))))</f>
        <v>1.1000000000000001</v>
      </c>
      <c r="E188" s="12">
        <f>IF('Datos de entrada (Sistema)'!$I$16="Si",1,IF('Datos de entrada (Sistema)'!$I$16="No",0))</f>
        <v>1</v>
      </c>
      <c r="F188" s="12">
        <f>IF('Datos de entrada (Sistema)'!$I$12="Trifásico",3,IF('Datos de entrada (Sistema)'!$I$12="Monofásico trifilar",2,IF('Datos de entrada (Sistema)'!$I$12="Monofásico bifilar",1)))</f>
        <v>3</v>
      </c>
      <c r="G188"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88" s="9">
        <f>IF(F188=3,'Datos de entrada (Sistema)'!$I$17*3*((Costos!G188/'Datos de entrada (Sistema)'!$I$17)^2)*'Datos de entrada (Conductor)'!L27*Costos!D188*Costos!$B$4,IF(F188=2,'Datos de entrada (Sistema)'!$I$17*2*((Costos!G188/'Datos de entrada (Sistema)'!$I$17)^2)*'Datos de entrada (Conductor)'!L27*Costos!D188*Costos!$B$4,IF(F188=1,'Datos de entrada (Sistema)'!$I$17*((Costos!G188/'Datos de entrada (Sistema)'!$I$17)^2)*'Datos de entrada (Conductor)'!L27*Costos!D188*Costos!$B$4,"error")))</f>
        <v>1694.4214738179971</v>
      </c>
      <c r="I188" s="9">
        <f>'Datos de entrada (Sistema)'!$O$21*'Datos de entrada (Sistema)'!$P$21*'Datos de entrada (Sistema)'!$I$15*1000</f>
        <v>1144800</v>
      </c>
      <c r="J188" s="123">
        <f t="shared" si="2"/>
        <v>1.480102615145001E-3</v>
      </c>
      <c r="K18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88" s="13">
        <f>IF(K188&gt;J188,(1+E188*0.04)*'Datos de entrada (Conductor)'!K27*D188,0)</f>
        <v>203554208.00000003</v>
      </c>
      <c r="M188" s="13">
        <f>IF(K188&gt;J188,G188^2*'Datos de entrada (Conductor)'!L27*D188*$B$5,0)</f>
        <v>9141536.1272177435</v>
      </c>
    </row>
    <row r="189" spans="2:13" x14ac:dyDescent="0.25">
      <c r="B189" s="2">
        <v>8</v>
      </c>
      <c r="C189" s="2">
        <f>'Datos de entrada (Conductor)'!J28</f>
        <v>500</v>
      </c>
      <c r="D189" s="12">
        <f>IF(B189=1,'Datos de entrada (Sistema)'!$N$14,IF(B189=2,'Datos de entrada (Sistema)'!$N$15,IF(B189=3,'Datos de entrada (Sistema)'!$N$16,IF(B189=4,'Datos de entrada (Sistema)'!$N$17,IF(B189=5,'Datos de entrada (Sistema)'!$N$18,IF(B189=6,'Datos de entrada (Sistema)'!$N$19,IF(B189=7,'Datos de entrada (Sistema)'!$N$20,IF(B189=8,'Datos de entrada (Sistema)'!$N$21, IF(B189=9,'Datos de entrada (Sistema)'!$N$22,IF(B189=10,'Datos de entrada (Sistema)'!$N$23,IF(B189=11,'Datos de entrada (Sistema)'!$N$24,”Error”)))))))))))</f>
        <v>1.1000000000000001</v>
      </c>
      <c r="E189" s="12">
        <f>IF('Datos de entrada (Sistema)'!$I$16="Si",1,IF('Datos de entrada (Sistema)'!$I$16="No",0))</f>
        <v>1</v>
      </c>
      <c r="F189" s="12">
        <f>IF('Datos de entrada (Sistema)'!$I$12="Trifásico",3,IF('Datos de entrada (Sistema)'!$I$12="Monofásico trifilar",2,IF('Datos de entrada (Sistema)'!$I$12="Monofásico bifilar",1)))</f>
        <v>3</v>
      </c>
      <c r="G189"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89" s="9">
        <f>IF(F189=3,'Datos de entrada (Sistema)'!$I$17*3*((Costos!G189/'Datos de entrada (Sistema)'!$I$17)^2)*'Datos de entrada (Conductor)'!L28*Costos!D189*Costos!$B$4,IF(F189=2,'Datos de entrada (Sistema)'!$I$17*2*((Costos!G189/'Datos de entrada (Sistema)'!$I$17)^2)*'Datos de entrada (Conductor)'!L28*Costos!D189*Costos!$B$4,IF(F189=1,'Datos de entrada (Sistema)'!$I$17*((Costos!G189/'Datos de entrada (Sistema)'!$I$17)^2)*'Datos de entrada (Conductor)'!L28*Costos!D189*Costos!$B$4,"error")))</f>
        <v>0</v>
      </c>
      <c r="I189" s="9">
        <f>'Datos de entrada (Sistema)'!$O$21*'Datos de entrada (Sistema)'!$P$21*'Datos de entrada (Sistema)'!$I$15*1000</f>
        <v>1144800</v>
      </c>
      <c r="J189" s="123">
        <f t="shared" si="2"/>
        <v>0</v>
      </c>
      <c r="K18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89" s="13">
        <f>IF(K189&gt;J189,(1+E189*0.04)*'Datos de entrada (Conductor)'!K28*D189,0)</f>
        <v>0</v>
      </c>
      <c r="M189" s="13">
        <f>IF(K189&gt;J189,G189^2*'Datos de entrada (Conductor)'!L28*D189*$B$5,0)</f>
        <v>0</v>
      </c>
    </row>
    <row r="190" spans="2:13" x14ac:dyDescent="0.25">
      <c r="B190" s="2">
        <v>8</v>
      </c>
      <c r="C190" s="2">
        <f>'Datos de entrada (Conductor)'!J29</f>
        <v>795</v>
      </c>
      <c r="D190" s="12">
        <f>IF(B190=1,'Datos de entrada (Sistema)'!$N$14,IF(B190=2,'Datos de entrada (Sistema)'!$N$15,IF(B190=3,'Datos de entrada (Sistema)'!$N$16,IF(B190=4,'Datos de entrada (Sistema)'!$N$17,IF(B190=5,'Datos de entrada (Sistema)'!$N$18,IF(B190=6,'Datos de entrada (Sistema)'!$N$19,IF(B190=7,'Datos de entrada (Sistema)'!$N$20,IF(B190=8,'Datos de entrada (Sistema)'!$N$21, IF(B190=9,'Datos de entrada (Sistema)'!$N$22,IF(B190=10,'Datos de entrada (Sistema)'!$N$23,IF(B190=11,'Datos de entrada (Sistema)'!$N$24,”Error”)))))))))))</f>
        <v>1.1000000000000001</v>
      </c>
      <c r="E190" s="12">
        <f>IF('Datos de entrada (Sistema)'!$I$16="Si",1,IF('Datos de entrada (Sistema)'!$I$16="No",0))</f>
        <v>1</v>
      </c>
      <c r="F190" s="12">
        <f>IF('Datos de entrada (Sistema)'!$I$12="Trifásico",3,IF('Datos de entrada (Sistema)'!$I$12="Monofásico trifilar",2,IF('Datos de entrada (Sistema)'!$I$12="Monofásico bifilar",1)))</f>
        <v>3</v>
      </c>
      <c r="G190"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90" s="9">
        <f>IF(F190=3,'Datos de entrada (Sistema)'!$I$17*3*((Costos!G190/'Datos de entrada (Sistema)'!$I$17)^2)*'Datos de entrada (Conductor)'!L29*Costos!D190*Costos!$B$4,IF(F190=2,'Datos de entrada (Sistema)'!$I$17*2*((Costos!G190/'Datos de entrada (Sistema)'!$I$17)^2)*'Datos de entrada (Conductor)'!L29*Costos!D190*Costos!$B$4,IF(F190=1,'Datos de entrada (Sistema)'!$I$17*((Costos!G190/'Datos de entrada (Sistema)'!$I$17)^2)*'Datos de entrada (Conductor)'!L29*Costos!D190*Costos!$B$4,"error")))</f>
        <v>1015.9330026237486</v>
      </c>
      <c r="I190" s="9">
        <f>'Datos de entrada (Sistema)'!$O$21*'Datos de entrada (Sistema)'!$P$21*'Datos de entrada (Sistema)'!$I$15*1000</f>
        <v>1144800</v>
      </c>
      <c r="J190" s="123">
        <f t="shared" si="2"/>
        <v>8.8743274163500055E-4</v>
      </c>
      <c r="K19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90" s="13">
        <f>IF(K190&gt;J190,(1+E190*0.04)*'Datos de entrada (Conductor)'!K29*D190,0)</f>
        <v>276198208</v>
      </c>
      <c r="M190" s="13">
        <f>IF(K190&gt;J190,G190^2*'Datos de entrada (Conductor)'!L29*D190*$B$5,0)</f>
        <v>5481037.8585389443</v>
      </c>
    </row>
    <row r="191" spans="2:13" x14ac:dyDescent="0.25">
      <c r="B191" s="2">
        <v>8</v>
      </c>
      <c r="C191" s="2">
        <f>'Datos de entrada (Conductor)'!J30</f>
        <v>1000</v>
      </c>
      <c r="D191" s="12">
        <f>IF(B191=1,'Datos de entrada (Sistema)'!$N$14,IF(B191=2,'Datos de entrada (Sistema)'!$N$15,IF(B191=3,'Datos de entrada (Sistema)'!$N$16,IF(B191=4,'Datos de entrada (Sistema)'!$N$17,IF(B191=5,'Datos de entrada (Sistema)'!$N$18,IF(B191=6,'Datos de entrada (Sistema)'!$N$19,IF(B191=7,'Datos de entrada (Sistema)'!$N$20,IF(B191=8,'Datos de entrada (Sistema)'!$N$21, IF(B191=9,'Datos de entrada (Sistema)'!$N$22,IF(B191=10,'Datos de entrada (Sistema)'!$N$23,IF(B191=11,'Datos de entrada (Sistema)'!$N$24,”Error”)))))))))))</f>
        <v>1.1000000000000001</v>
      </c>
      <c r="E191" s="12">
        <f>IF('Datos de entrada (Sistema)'!$I$16="Si",1,IF('Datos de entrada (Sistema)'!$I$16="No",0))</f>
        <v>1</v>
      </c>
      <c r="F191" s="12">
        <f>IF('Datos de entrada (Sistema)'!$I$12="Trifásico",3,IF('Datos de entrada (Sistema)'!$I$12="Monofásico trifilar",2,IF('Datos de entrada (Sistema)'!$I$12="Monofásico bifilar",1)))</f>
        <v>3</v>
      </c>
      <c r="G191" s="23">
        <f>IF('Datos de entrada (Sistema)'!$I$12="Trifásico",('Datos de entrada (Sistema)'!$O$21)/(SQRT(3)*'Datos de entrada (Sistema)'!$I$13),IF('Datos de entrada (Sistema)'!$I$12="Monofásico trifilar",('Datos de entrada (Sistema)'!$O$21)/('Datos de entrada (Sistema)'!$I$13),IF('Datos de entrada (Sistema)'!$I$12="Monofásico bifilar",('Datos de entrada (Sistema)'!$O$21)/('Datos de entrada (Sistema)'!$I$13))))*(1+'Datos de entrada (Sistema)'!$Q$21)</f>
        <v>96.225044864937644</v>
      </c>
      <c r="H191" s="9">
        <f>IF(F191=3,'Datos de entrada (Sistema)'!$I$17*3*((Costos!G191/'Datos de entrada (Sistema)'!$I$17)^2)*'Datos de entrada (Conductor)'!L30*Costos!D191*Costos!$B$4,IF(F191=2,'Datos de entrada (Sistema)'!$I$17*2*((Costos!G191/'Datos de entrada (Sistema)'!$I$17)^2)*'Datos de entrada (Conductor)'!L30*Costos!D191*Costos!$B$4,IF(F191=1,'Datos de entrada (Sistema)'!$I$17*((Costos!G191/'Datos de entrada (Sistema)'!$I$17)^2)*'Datos de entrada (Conductor)'!L30*Costos!D191*Costos!$B$4,"error")))</f>
        <v>0</v>
      </c>
      <c r="I191" s="9">
        <f>'Datos de entrada (Sistema)'!$O$21*'Datos de entrada (Sistema)'!$P$21*'Datos de entrada (Sistema)'!$I$15*1000</f>
        <v>1144800</v>
      </c>
      <c r="J191" s="123">
        <f t="shared" si="2"/>
        <v>0</v>
      </c>
      <c r="K19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91" s="13">
        <f>IF(K191&gt;J191,(1+E191*0.04)*'Datos de entrada (Conductor)'!K30*D191,0)</f>
        <v>0</v>
      </c>
      <c r="M191" s="13">
        <f>IF(K191&gt;J191,G191^2*'Datos de entrada (Conductor)'!L30*D191*$B$5,0)</f>
        <v>0</v>
      </c>
    </row>
    <row r="192" spans="2:13" x14ac:dyDescent="0.25">
      <c r="B192" s="2">
        <v>9</v>
      </c>
      <c r="C192" s="2">
        <f>'Datos de entrada (Conductor)'!J8</f>
        <v>0</v>
      </c>
      <c r="D192" s="12">
        <f>IF(B192=1,'Datos de entrada (Sistema)'!$N$14,IF(B192=2,'Datos de entrada (Sistema)'!$N$15,IF(B192=3,'Datos de entrada (Sistema)'!$N$16,IF(B192=4,'Datos de entrada (Sistema)'!$N$17,IF(B192=5,'Datos de entrada (Sistema)'!$N$18,IF(B192=6,'Datos de entrada (Sistema)'!$N$19,IF(B192=7,'Datos de entrada (Sistema)'!$N$20,IF(B192=8,'Datos de entrada (Sistema)'!$N$21, IF(B192=9,'Datos de entrada (Sistema)'!$N$22,IF(B192=10,'Datos de entrada (Sistema)'!$N$23,IF(B192=11,'Datos de entrada (Sistema)'!$N$24,”Error”)))))))))))</f>
        <v>1.1000000000000001</v>
      </c>
      <c r="E192" s="12">
        <f>IF('Datos de entrada (Sistema)'!$I$16="Si",1,IF('Datos de entrada (Sistema)'!$I$16="No",0))</f>
        <v>1</v>
      </c>
      <c r="F192" s="12">
        <f>IF('Datos de entrada (Sistema)'!$I$12="Trifásico",3,IF('Datos de entrada (Sistema)'!$I$12="Monofásico trifilar",2,IF('Datos de entrada (Sistema)'!$I$12="Monofásico bifilar",1)))</f>
        <v>3</v>
      </c>
      <c r="G192"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192" s="9">
        <f>IF(F192=3,'Datos de entrada (Sistema)'!$I$17*3*((Costos!G192/'Datos de entrada (Sistema)'!$I$17)^2)*'Datos de entrada (Conductor)'!L8*Costos!D192*Costos!$B$4,IF(F192=2,'Datos de entrada (Sistema)'!$I$17*2*((Costos!G192/'Datos de entrada (Sistema)'!$I$17)^2)*'Datos de entrada (Conductor)'!L8*Costos!D192*Costos!$B$4,IF(F192=1,'Datos de entrada (Sistema)'!$I$17*((Costos!G192/'Datos de entrada (Sistema)'!$I$17)^2)*'Datos de entrada (Conductor)'!L8*Costos!D192*Costos!$B$4,"error")))</f>
        <v>0</v>
      </c>
      <c r="I192" s="9">
        <f>'Datos de entrada (Sistema)'!$O$22*'Datos de entrada (Sistema)'!$P$22*'Datos de entrada (Sistema)'!$I$15*1000</f>
        <v>1717200</v>
      </c>
      <c r="J192" s="123">
        <f t="shared" si="2"/>
        <v>0</v>
      </c>
      <c r="K19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92" s="13">
        <f>IF(K192&gt;J192,(1+E192*0.04)*'Datos de entrada (Conductor)'!K8*D192,0)</f>
        <v>0</v>
      </c>
      <c r="M192" s="13">
        <f>IF(K192&gt;J192,G192^2*'Datos de entrada (Conductor)'!L8*D192*$B$5,0)</f>
        <v>0</v>
      </c>
    </row>
    <row r="193" spans="2:13" x14ac:dyDescent="0.25">
      <c r="B193" s="2">
        <v>9</v>
      </c>
      <c r="C193" s="2">
        <f>'Datos de entrada (Conductor)'!J9</f>
        <v>0</v>
      </c>
      <c r="D193" s="12">
        <f>IF(B193=1,'Datos de entrada (Sistema)'!$N$14,IF(B193=2,'Datos de entrada (Sistema)'!$N$15,IF(B193=3,'Datos de entrada (Sistema)'!$N$16,IF(B193=4,'Datos de entrada (Sistema)'!$N$17,IF(B193=5,'Datos de entrada (Sistema)'!$N$18,IF(B193=6,'Datos de entrada (Sistema)'!$N$19,IF(B193=7,'Datos de entrada (Sistema)'!$N$20,IF(B193=8,'Datos de entrada (Sistema)'!$N$21, IF(B193=9,'Datos de entrada (Sistema)'!$N$22,IF(B193=10,'Datos de entrada (Sistema)'!$N$23,IF(B193=11,'Datos de entrada (Sistema)'!$N$24,”Error”)))))))))))</f>
        <v>1.1000000000000001</v>
      </c>
      <c r="E193" s="12">
        <f>IF('Datos de entrada (Sistema)'!$I$16="Si",1,IF('Datos de entrada (Sistema)'!$I$16="No",0))</f>
        <v>1</v>
      </c>
      <c r="F193" s="12">
        <f>IF('Datos de entrada (Sistema)'!$I$12="Trifásico",3,IF('Datos de entrada (Sistema)'!$I$12="Monofásico trifilar",2,IF('Datos de entrada (Sistema)'!$I$12="Monofásico bifilar",1)))</f>
        <v>3</v>
      </c>
      <c r="G193"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193" s="9">
        <f>IF(F193=3,'Datos de entrada (Sistema)'!$I$17*3*((Costos!G193/'Datos de entrada (Sistema)'!$I$17)^2)*'Datos de entrada (Conductor)'!L9*Costos!D193*Costos!$B$4,IF(F193=2,'Datos de entrada (Sistema)'!$I$17*2*((Costos!G193/'Datos de entrada (Sistema)'!$I$17)^2)*'Datos de entrada (Conductor)'!L9*Costos!D193*Costos!$B$4,IF(F193=1,'Datos de entrada (Sistema)'!$I$17*((Costos!G193/'Datos de entrada (Sistema)'!$I$17)^2)*'Datos de entrada (Conductor)'!L9*Costos!D193*Costos!$B$4,"error")))</f>
        <v>0</v>
      </c>
      <c r="I193" s="9">
        <f>'Datos de entrada (Sistema)'!$O$22*'Datos de entrada (Sistema)'!$P$22*'Datos de entrada (Sistema)'!$I$15*1000</f>
        <v>1717200</v>
      </c>
      <c r="J193" s="123">
        <f t="shared" si="2"/>
        <v>0</v>
      </c>
      <c r="K19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93" s="13">
        <f>IF(K193&gt;J193,(1+E193*0.04)*'Datos de entrada (Conductor)'!K9*D193,0)</f>
        <v>0</v>
      </c>
      <c r="M193" s="13">
        <f>IF(K193&gt;J193,G193^2*'Datos de entrada (Conductor)'!L9*D193*$B$5,0)</f>
        <v>0</v>
      </c>
    </row>
    <row r="194" spans="2:13" x14ac:dyDescent="0.25">
      <c r="B194" s="2">
        <v>9</v>
      </c>
      <c r="C194" s="2">
        <f>'Datos de entrada (Conductor)'!J10</f>
        <v>0</v>
      </c>
      <c r="D194" s="12">
        <f>IF(B194=1,'Datos de entrada (Sistema)'!$N$14,IF(B194=2,'Datos de entrada (Sistema)'!$N$15,IF(B194=3,'Datos de entrada (Sistema)'!$N$16,IF(B194=4,'Datos de entrada (Sistema)'!$N$17,IF(B194=5,'Datos de entrada (Sistema)'!$N$18,IF(B194=6,'Datos de entrada (Sistema)'!$N$19,IF(B194=7,'Datos de entrada (Sistema)'!$N$20,IF(B194=8,'Datos de entrada (Sistema)'!$N$21, IF(B194=9,'Datos de entrada (Sistema)'!$N$22,IF(B194=10,'Datos de entrada (Sistema)'!$N$23,IF(B194=11,'Datos de entrada (Sistema)'!$N$24,”Error”)))))))))))</f>
        <v>1.1000000000000001</v>
      </c>
      <c r="E194" s="12">
        <f>IF('Datos de entrada (Sistema)'!$I$16="Si",1,IF('Datos de entrada (Sistema)'!$I$16="No",0))</f>
        <v>1</v>
      </c>
      <c r="F194" s="12">
        <f>IF('Datos de entrada (Sistema)'!$I$12="Trifásico",3,IF('Datos de entrada (Sistema)'!$I$12="Monofásico trifilar",2,IF('Datos de entrada (Sistema)'!$I$12="Monofásico bifilar",1)))</f>
        <v>3</v>
      </c>
      <c r="G194"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194" s="9">
        <f>IF(F194=3,'Datos de entrada (Sistema)'!$I$17*3*((Costos!G194/'Datos de entrada (Sistema)'!$I$17)^2)*'Datos de entrada (Conductor)'!L10*Costos!D194*Costos!$B$4,IF(F194=2,'Datos de entrada (Sistema)'!$I$17*2*((Costos!G194/'Datos de entrada (Sistema)'!$I$17)^2)*'Datos de entrada (Conductor)'!L10*Costos!D194*Costos!$B$4,IF(F194=1,'Datos de entrada (Sistema)'!$I$17*((Costos!G194/'Datos de entrada (Sistema)'!$I$17)^2)*'Datos de entrada (Conductor)'!L10*Costos!D194*Costos!$B$4,"error")))</f>
        <v>0</v>
      </c>
      <c r="I194" s="9">
        <f>'Datos de entrada (Sistema)'!$O$22*'Datos de entrada (Sistema)'!$P$22*'Datos de entrada (Sistema)'!$I$15*1000</f>
        <v>1717200</v>
      </c>
      <c r="J194" s="123">
        <f t="shared" si="2"/>
        <v>0</v>
      </c>
      <c r="K19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94" s="13">
        <f>IF(K194&gt;J194,(1+E194*0.04)*'Datos de entrada (Conductor)'!K10*D194,0)</f>
        <v>0</v>
      </c>
      <c r="M194" s="13">
        <f>IF(K194&gt;J194,G194^2*'Datos de entrada (Conductor)'!L10*D194*$B$5,0)</f>
        <v>0</v>
      </c>
    </row>
    <row r="195" spans="2:13" x14ac:dyDescent="0.25">
      <c r="B195" s="2">
        <v>9</v>
      </c>
      <c r="C195" s="2">
        <f>'Datos de entrada (Conductor)'!J11</f>
        <v>0</v>
      </c>
      <c r="D195" s="12">
        <f>IF(B195=1,'Datos de entrada (Sistema)'!$N$14,IF(B195=2,'Datos de entrada (Sistema)'!$N$15,IF(B195=3,'Datos de entrada (Sistema)'!$N$16,IF(B195=4,'Datos de entrada (Sistema)'!$N$17,IF(B195=5,'Datos de entrada (Sistema)'!$N$18,IF(B195=6,'Datos de entrada (Sistema)'!$N$19,IF(B195=7,'Datos de entrada (Sistema)'!$N$20,IF(B195=8,'Datos de entrada (Sistema)'!$N$21, IF(B195=9,'Datos de entrada (Sistema)'!$N$22,IF(B195=10,'Datos de entrada (Sistema)'!$N$23,IF(B195=11,'Datos de entrada (Sistema)'!$N$24,”Error”)))))))))))</f>
        <v>1.1000000000000001</v>
      </c>
      <c r="E195" s="12">
        <f>IF('Datos de entrada (Sistema)'!$I$16="Si",1,IF('Datos de entrada (Sistema)'!$I$16="No",0))</f>
        <v>1</v>
      </c>
      <c r="F195" s="12">
        <f>IF('Datos de entrada (Sistema)'!$I$12="Trifásico",3,IF('Datos de entrada (Sistema)'!$I$12="Monofásico trifilar",2,IF('Datos de entrada (Sistema)'!$I$12="Monofásico bifilar",1)))</f>
        <v>3</v>
      </c>
      <c r="G195"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195" s="9">
        <f>IF(F195=3,'Datos de entrada (Sistema)'!$I$17*3*((Costos!G195/'Datos de entrada (Sistema)'!$I$17)^2)*'Datos de entrada (Conductor)'!L11*Costos!D195*Costos!$B$4,IF(F195=2,'Datos de entrada (Sistema)'!$I$17*2*((Costos!G195/'Datos de entrada (Sistema)'!$I$17)^2)*'Datos de entrada (Conductor)'!L11*Costos!D195*Costos!$B$4,IF(F195=1,'Datos de entrada (Sistema)'!$I$17*((Costos!G195/'Datos de entrada (Sistema)'!$I$17)^2)*'Datos de entrada (Conductor)'!L11*Costos!D195*Costos!$B$4,"error")))</f>
        <v>0</v>
      </c>
      <c r="I195" s="9">
        <f>'Datos de entrada (Sistema)'!$O$22*'Datos de entrada (Sistema)'!$P$22*'Datos de entrada (Sistema)'!$I$15*1000</f>
        <v>1717200</v>
      </c>
      <c r="J195" s="123">
        <f t="shared" si="2"/>
        <v>0</v>
      </c>
      <c r="K19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95" s="13">
        <f>IF(K195&gt;J195,(1+E195*0.04)*'Datos de entrada (Conductor)'!K11*D195,0)</f>
        <v>0</v>
      </c>
      <c r="M195" s="13">
        <f>IF(K195&gt;J195,G195^2*'Datos de entrada (Conductor)'!L11*D195*$B$5,0)</f>
        <v>0</v>
      </c>
    </row>
    <row r="196" spans="2:13" x14ac:dyDescent="0.25">
      <c r="B196" s="2">
        <v>9</v>
      </c>
      <c r="C196" s="2">
        <f>'Datos de entrada (Conductor)'!J12</f>
        <v>0</v>
      </c>
      <c r="D196" s="12">
        <f>IF(B196=1,'Datos de entrada (Sistema)'!$N$14,IF(B196=2,'Datos de entrada (Sistema)'!$N$15,IF(B196=3,'Datos de entrada (Sistema)'!$N$16,IF(B196=4,'Datos de entrada (Sistema)'!$N$17,IF(B196=5,'Datos de entrada (Sistema)'!$N$18,IF(B196=6,'Datos de entrada (Sistema)'!$N$19,IF(B196=7,'Datos de entrada (Sistema)'!$N$20,IF(B196=8,'Datos de entrada (Sistema)'!$N$21, IF(B196=9,'Datos de entrada (Sistema)'!$N$22,IF(B196=10,'Datos de entrada (Sistema)'!$N$23,IF(B196=11,'Datos de entrada (Sistema)'!$N$24,”Error”)))))))))))</f>
        <v>1.1000000000000001</v>
      </c>
      <c r="E196" s="12">
        <f>IF('Datos de entrada (Sistema)'!$I$16="Si",1,IF('Datos de entrada (Sistema)'!$I$16="No",0))</f>
        <v>1</v>
      </c>
      <c r="F196" s="12">
        <f>IF('Datos de entrada (Sistema)'!$I$12="Trifásico",3,IF('Datos de entrada (Sistema)'!$I$12="Monofásico trifilar",2,IF('Datos de entrada (Sistema)'!$I$12="Monofásico bifilar",1)))</f>
        <v>3</v>
      </c>
      <c r="G196"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196" s="9">
        <f>IF(F196=3,'Datos de entrada (Sistema)'!$I$17*3*((Costos!G196/'Datos de entrada (Sistema)'!$I$17)^2)*'Datos de entrada (Conductor)'!L12*Costos!D196*Costos!$B$4,IF(F196=2,'Datos de entrada (Sistema)'!$I$17*2*((Costos!G196/'Datos de entrada (Sistema)'!$I$17)^2)*'Datos de entrada (Conductor)'!L12*Costos!D196*Costos!$B$4,IF(F196=1,'Datos de entrada (Sistema)'!$I$17*((Costos!G196/'Datos de entrada (Sistema)'!$I$17)^2)*'Datos de entrada (Conductor)'!L12*Costos!D196*Costos!$B$4,"error")))</f>
        <v>0</v>
      </c>
      <c r="I196" s="9">
        <f>'Datos de entrada (Sistema)'!$O$22*'Datos de entrada (Sistema)'!$P$22*'Datos de entrada (Sistema)'!$I$15*1000</f>
        <v>1717200</v>
      </c>
      <c r="J196" s="123">
        <f t="shared" si="2"/>
        <v>0</v>
      </c>
      <c r="K19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96" s="13">
        <f>IF(K196&gt;J196,(1+E196*0.04)*'Datos de entrada (Conductor)'!K12*D196,0)</f>
        <v>0</v>
      </c>
      <c r="M196" s="13">
        <f>IF(K196&gt;J196,G196^2*'Datos de entrada (Conductor)'!L12*D196*$B$5,0)</f>
        <v>0</v>
      </c>
    </row>
    <row r="197" spans="2:13" x14ac:dyDescent="0.25">
      <c r="B197" s="2">
        <v>9</v>
      </c>
      <c r="C197" s="2">
        <f>'Datos de entrada (Conductor)'!J13</f>
        <v>0</v>
      </c>
      <c r="D197" s="12">
        <f>IF(B197=1,'Datos de entrada (Sistema)'!$N$14,IF(B197=2,'Datos de entrada (Sistema)'!$N$15,IF(B197=3,'Datos de entrada (Sistema)'!$N$16,IF(B197=4,'Datos de entrada (Sistema)'!$N$17,IF(B197=5,'Datos de entrada (Sistema)'!$N$18,IF(B197=6,'Datos de entrada (Sistema)'!$N$19,IF(B197=7,'Datos de entrada (Sistema)'!$N$20,IF(B197=8,'Datos de entrada (Sistema)'!$N$21, IF(B197=9,'Datos de entrada (Sistema)'!$N$22,IF(B197=10,'Datos de entrada (Sistema)'!$N$23,IF(B197=11,'Datos de entrada (Sistema)'!$N$24,”Error”)))))))))))</f>
        <v>1.1000000000000001</v>
      </c>
      <c r="E197" s="12">
        <f>IF('Datos de entrada (Sistema)'!$I$16="Si",1,IF('Datos de entrada (Sistema)'!$I$16="No",0))</f>
        <v>1</v>
      </c>
      <c r="F197" s="12">
        <f>IF('Datos de entrada (Sistema)'!$I$12="Trifásico",3,IF('Datos de entrada (Sistema)'!$I$12="Monofásico trifilar",2,IF('Datos de entrada (Sistema)'!$I$12="Monofásico bifilar",1)))</f>
        <v>3</v>
      </c>
      <c r="G197"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197" s="9">
        <f>IF(F197=3,'Datos de entrada (Sistema)'!$I$17*3*((Costos!G197/'Datos de entrada (Sistema)'!$I$17)^2)*'Datos de entrada (Conductor)'!L13*Costos!D197*Costos!$B$4,IF(F197=2,'Datos de entrada (Sistema)'!$I$17*2*((Costos!G197/'Datos de entrada (Sistema)'!$I$17)^2)*'Datos de entrada (Conductor)'!L13*Costos!D197*Costos!$B$4,IF(F197=1,'Datos de entrada (Sistema)'!$I$17*((Costos!G197/'Datos de entrada (Sistema)'!$I$17)^2)*'Datos de entrada (Conductor)'!L13*Costos!D197*Costos!$B$4,"error")))</f>
        <v>0</v>
      </c>
      <c r="I197" s="9">
        <f>'Datos de entrada (Sistema)'!$O$22*'Datos de entrada (Sistema)'!$P$22*'Datos de entrada (Sistema)'!$I$15*1000</f>
        <v>1717200</v>
      </c>
      <c r="J197" s="123">
        <f t="shared" si="2"/>
        <v>0</v>
      </c>
      <c r="K19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97" s="13">
        <f>IF(K197&gt;J197,(1+E197*0.04)*'Datos de entrada (Conductor)'!K13*D197,0)</f>
        <v>0</v>
      </c>
      <c r="M197" s="13">
        <f>IF(K197&gt;J197,G197^2*'Datos de entrada (Conductor)'!L13*D197*$B$5,0)</f>
        <v>0</v>
      </c>
    </row>
    <row r="198" spans="2:13" x14ac:dyDescent="0.25">
      <c r="B198" s="2">
        <v>9</v>
      </c>
      <c r="C198" s="2">
        <f>'Datos de entrada (Conductor)'!J14</f>
        <v>8</v>
      </c>
      <c r="D198" s="12">
        <f>IF(B198=1,'Datos de entrada (Sistema)'!$N$14,IF(B198=2,'Datos de entrada (Sistema)'!$N$15,IF(B198=3,'Datos de entrada (Sistema)'!$N$16,IF(B198=4,'Datos de entrada (Sistema)'!$N$17,IF(B198=5,'Datos de entrada (Sistema)'!$N$18,IF(B198=6,'Datos de entrada (Sistema)'!$N$19,IF(B198=7,'Datos de entrada (Sistema)'!$N$20,IF(B198=8,'Datos de entrada (Sistema)'!$N$21, IF(B198=9,'Datos de entrada (Sistema)'!$N$22,IF(B198=10,'Datos de entrada (Sistema)'!$N$23,IF(B198=11,'Datos de entrada (Sistema)'!$N$24,”Error”)))))))))))</f>
        <v>1.1000000000000001</v>
      </c>
      <c r="E198" s="12">
        <f>IF('Datos de entrada (Sistema)'!$I$16="Si",1,IF('Datos de entrada (Sistema)'!$I$16="No",0))</f>
        <v>1</v>
      </c>
      <c r="F198" s="12">
        <f>IF('Datos de entrada (Sistema)'!$I$12="Trifásico",3,IF('Datos de entrada (Sistema)'!$I$12="Monofásico trifilar",2,IF('Datos de entrada (Sistema)'!$I$12="Monofásico bifilar",1)))</f>
        <v>3</v>
      </c>
      <c r="G198"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198" s="9">
        <f>IF(F198=3,'Datos de entrada (Sistema)'!$I$17*3*((Costos!G198/'Datos de entrada (Sistema)'!$I$17)^2)*'Datos de entrada (Conductor)'!L14*Costos!D198*Costos!$B$4,IF(F198=2,'Datos de entrada (Sistema)'!$I$17*2*((Costos!G198/'Datos de entrada (Sistema)'!$I$17)^2)*'Datos de entrada (Conductor)'!L14*Costos!D198*Costos!$B$4,IF(F198=1,'Datos de entrada (Sistema)'!$I$17*((Costos!G198/'Datos de entrada (Sistema)'!$I$17)^2)*'Datos de entrada (Conductor)'!L14*Costos!D198*Costos!$B$4,"error")))</f>
        <v>0</v>
      </c>
      <c r="I198" s="9">
        <f>'Datos de entrada (Sistema)'!$O$22*'Datos de entrada (Sistema)'!$P$22*'Datos de entrada (Sistema)'!$I$15*1000</f>
        <v>1717200</v>
      </c>
      <c r="J198" s="123">
        <f t="shared" si="2"/>
        <v>0</v>
      </c>
      <c r="K19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98" s="13">
        <f>IF(K198&gt;J198,(1+E198*0.04)*'Datos de entrada (Conductor)'!K14*D198,0)</f>
        <v>0</v>
      </c>
      <c r="M198" s="13">
        <f>IF(K198&gt;J198,G198^2*'Datos de entrada (Conductor)'!L14*D198*$B$5,0)</f>
        <v>0</v>
      </c>
    </row>
    <row r="199" spans="2:13" x14ac:dyDescent="0.25">
      <c r="B199" s="2">
        <v>9</v>
      </c>
      <c r="C199" s="2">
        <f>'Datos de entrada (Conductor)'!J15</f>
        <v>6</v>
      </c>
      <c r="D199" s="12">
        <f>IF(B199=1,'Datos de entrada (Sistema)'!$N$14,IF(B199=2,'Datos de entrada (Sistema)'!$N$15,IF(B199=3,'Datos de entrada (Sistema)'!$N$16,IF(B199=4,'Datos de entrada (Sistema)'!$N$17,IF(B199=5,'Datos de entrada (Sistema)'!$N$18,IF(B199=6,'Datos de entrada (Sistema)'!$N$19,IF(B199=7,'Datos de entrada (Sistema)'!$N$20,IF(B199=8,'Datos de entrada (Sistema)'!$N$21, IF(B199=9,'Datos de entrada (Sistema)'!$N$22,IF(B199=10,'Datos de entrada (Sistema)'!$N$23,IF(B199=11,'Datos de entrada (Sistema)'!$N$24,”Error”)))))))))))</f>
        <v>1.1000000000000001</v>
      </c>
      <c r="E199" s="12">
        <f>IF('Datos de entrada (Sistema)'!$I$16="Si",1,IF('Datos de entrada (Sistema)'!$I$16="No",0))</f>
        <v>1</v>
      </c>
      <c r="F199" s="12">
        <f>IF('Datos de entrada (Sistema)'!$I$12="Trifásico",3,IF('Datos de entrada (Sistema)'!$I$12="Monofásico trifilar",2,IF('Datos de entrada (Sistema)'!$I$12="Monofásico bifilar",1)))</f>
        <v>3</v>
      </c>
      <c r="G199"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199" s="9">
        <f>IF(F199=3,'Datos de entrada (Sistema)'!$I$17*3*((Costos!G199/'Datos de entrada (Sistema)'!$I$17)^2)*'Datos de entrada (Conductor)'!L15*Costos!D199*Costos!$B$4,IF(F199=2,'Datos de entrada (Sistema)'!$I$17*2*((Costos!G199/'Datos de entrada (Sistema)'!$I$17)^2)*'Datos de entrada (Conductor)'!L15*Costos!D199*Costos!$B$4,IF(F199=1,'Datos de entrada (Sistema)'!$I$17*((Costos!G199/'Datos de entrada (Sistema)'!$I$17)^2)*'Datos de entrada (Conductor)'!L15*Costos!D199*Costos!$B$4,"error")))</f>
        <v>0</v>
      </c>
      <c r="I199" s="9">
        <f>'Datos de entrada (Sistema)'!$O$22*'Datos de entrada (Sistema)'!$P$22*'Datos de entrada (Sistema)'!$I$15*1000</f>
        <v>1717200</v>
      </c>
      <c r="J199" s="123">
        <f t="shared" si="2"/>
        <v>0</v>
      </c>
      <c r="K19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199" s="13">
        <f>IF(K199&gt;J199,(1+E199*0.04)*'Datos de entrada (Conductor)'!K15*D199,0)</f>
        <v>0</v>
      </c>
      <c r="M199" s="13">
        <f>IF(K199&gt;J199,G199^2*'Datos de entrada (Conductor)'!L15*D199*$B$5,0)</f>
        <v>0</v>
      </c>
    </row>
    <row r="200" spans="2:13" x14ac:dyDescent="0.25">
      <c r="B200" s="2">
        <v>9</v>
      </c>
      <c r="C200" s="2">
        <f>'Datos de entrada (Conductor)'!J16</f>
        <v>4</v>
      </c>
      <c r="D200" s="12">
        <f>IF(B200=1,'Datos de entrada (Sistema)'!$N$14,IF(B200=2,'Datos de entrada (Sistema)'!$N$15,IF(B200=3,'Datos de entrada (Sistema)'!$N$16,IF(B200=4,'Datos de entrada (Sistema)'!$N$17,IF(B200=5,'Datos de entrada (Sistema)'!$N$18,IF(B200=6,'Datos de entrada (Sistema)'!$N$19,IF(B200=7,'Datos de entrada (Sistema)'!$N$20,IF(B200=8,'Datos de entrada (Sistema)'!$N$21, IF(B200=9,'Datos de entrada (Sistema)'!$N$22,IF(B200=10,'Datos de entrada (Sistema)'!$N$23,IF(B200=11,'Datos de entrada (Sistema)'!$N$24,”Error”)))))))))))</f>
        <v>1.1000000000000001</v>
      </c>
      <c r="E200" s="12">
        <f>IF('Datos de entrada (Sistema)'!$I$16="Si",1,IF('Datos de entrada (Sistema)'!$I$16="No",0))</f>
        <v>1</v>
      </c>
      <c r="F200" s="12">
        <f>IF('Datos de entrada (Sistema)'!$I$12="Trifásico",3,IF('Datos de entrada (Sistema)'!$I$12="Monofásico trifilar",2,IF('Datos de entrada (Sistema)'!$I$12="Monofásico bifilar",1)))</f>
        <v>3</v>
      </c>
      <c r="G200"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00" s="9">
        <f>IF(F200=3,'Datos de entrada (Sistema)'!$I$17*3*((Costos!G200/'Datos de entrada (Sistema)'!$I$17)^2)*'Datos de entrada (Conductor)'!L16*Costos!D200*Costos!$B$4,IF(F200=2,'Datos de entrada (Sistema)'!$I$17*2*((Costos!G200/'Datos de entrada (Sistema)'!$I$17)^2)*'Datos de entrada (Conductor)'!L16*Costos!D200*Costos!$B$4,IF(F200=1,'Datos de entrada (Sistema)'!$I$17*((Costos!G200/'Datos de entrada (Sistema)'!$I$17)^2)*'Datos de entrada (Conductor)'!L16*Costos!D200*Costos!$B$4,"error")))</f>
        <v>43107.189111992935</v>
      </c>
      <c r="I200" s="9">
        <f>'Datos de entrada (Sistema)'!$O$22*'Datos de entrada (Sistema)'!$P$22*'Datos de entrada (Sistema)'!$I$15*1000</f>
        <v>1717200</v>
      </c>
      <c r="J200" s="123">
        <f t="shared" si="2"/>
        <v>2.5103184900997517E-2</v>
      </c>
      <c r="K20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00" s="13">
        <f>IF(K200&gt;J200,(1+E200*0.04)*'Datos de entrada (Conductor)'!K16*D200,0)</f>
        <v>0</v>
      </c>
      <c r="M200" s="13">
        <f>IF(K200&gt;J200,G200^2*'Datos de entrada (Conductor)'!L16*D200*$B$5,0)</f>
        <v>0</v>
      </c>
    </row>
    <row r="201" spans="2:13" x14ac:dyDescent="0.25">
      <c r="B201" s="2">
        <v>9</v>
      </c>
      <c r="C201" s="2">
        <f>'Datos de entrada (Conductor)'!J17</f>
        <v>2</v>
      </c>
      <c r="D201" s="12">
        <f>IF(B201=1,'Datos de entrada (Sistema)'!$N$14,IF(B201=2,'Datos de entrada (Sistema)'!$N$15,IF(B201=3,'Datos de entrada (Sistema)'!$N$16,IF(B201=4,'Datos de entrada (Sistema)'!$N$17,IF(B201=5,'Datos de entrada (Sistema)'!$N$18,IF(B201=6,'Datos de entrada (Sistema)'!$N$19,IF(B201=7,'Datos de entrada (Sistema)'!$N$20,IF(B201=8,'Datos de entrada (Sistema)'!$N$21, IF(B201=9,'Datos de entrada (Sistema)'!$N$22,IF(B201=10,'Datos de entrada (Sistema)'!$N$23,IF(B201=11,'Datos de entrada (Sistema)'!$N$24,”Error”)))))))))))</f>
        <v>1.1000000000000001</v>
      </c>
      <c r="E201" s="12">
        <f>IF('Datos de entrada (Sistema)'!$I$16="Si",1,IF('Datos de entrada (Sistema)'!$I$16="No",0))</f>
        <v>1</v>
      </c>
      <c r="F201" s="12">
        <f>IF('Datos de entrada (Sistema)'!$I$12="Trifásico",3,IF('Datos de entrada (Sistema)'!$I$12="Monofásico trifilar",2,IF('Datos de entrada (Sistema)'!$I$12="Monofásico bifilar",1)))</f>
        <v>3</v>
      </c>
      <c r="G201"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01" s="9">
        <f>IF(F201=3,'Datos de entrada (Sistema)'!$I$17*3*((Costos!G201/'Datos de entrada (Sistema)'!$I$17)^2)*'Datos de entrada (Conductor)'!L17*Costos!D201*Costos!$B$4,IF(F201=2,'Datos de entrada (Sistema)'!$I$17*2*((Costos!G201/'Datos de entrada (Sistema)'!$I$17)^2)*'Datos de entrada (Conductor)'!L17*Costos!D201*Costos!$B$4,IF(F201=1,'Datos de entrada (Sistema)'!$I$17*((Costos!G201/'Datos de entrada (Sistema)'!$I$17)^2)*'Datos de entrada (Conductor)'!L17*Costos!D201*Costos!$B$4,"error")))</f>
        <v>27092.071650348855</v>
      </c>
      <c r="I201" s="9">
        <f>'Datos de entrada (Sistema)'!$O$22*'Datos de entrada (Sistema)'!$P$22*'Datos de entrada (Sistema)'!$I$15*1000</f>
        <v>1717200</v>
      </c>
      <c r="J201" s="123">
        <f t="shared" ref="J201:J260" si="3">(H201)/I201</f>
        <v>1.5776887753522512E-2</v>
      </c>
      <c r="K20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01" s="13">
        <f>IF(K201&gt;J201,(1+E201*0.04)*'Datos de entrada (Conductor)'!K17*D201,0)</f>
        <v>0</v>
      </c>
      <c r="M201" s="13">
        <f>IF(K201&gt;J201,G201^2*'Datos de entrada (Conductor)'!L17*D201*$B$5,0)</f>
        <v>0</v>
      </c>
    </row>
    <row r="202" spans="2:13" x14ac:dyDescent="0.25">
      <c r="B202" s="2">
        <v>9</v>
      </c>
      <c r="C202" s="2">
        <f>'Datos de entrada (Conductor)'!J18</f>
        <v>1</v>
      </c>
      <c r="D202" s="12">
        <f>IF(B202=1,'Datos de entrada (Sistema)'!$N$14,IF(B202=2,'Datos de entrada (Sistema)'!$N$15,IF(B202=3,'Datos de entrada (Sistema)'!$N$16,IF(B202=4,'Datos de entrada (Sistema)'!$N$17,IF(B202=5,'Datos de entrada (Sistema)'!$N$18,IF(B202=6,'Datos de entrada (Sistema)'!$N$19,IF(B202=7,'Datos de entrada (Sistema)'!$N$20,IF(B202=8,'Datos de entrada (Sistema)'!$N$21, IF(B202=9,'Datos de entrada (Sistema)'!$N$22,IF(B202=10,'Datos de entrada (Sistema)'!$N$23,IF(B202=11,'Datos de entrada (Sistema)'!$N$24,”Error”)))))))))))</f>
        <v>1.1000000000000001</v>
      </c>
      <c r="E202" s="12">
        <f>IF('Datos de entrada (Sistema)'!$I$16="Si",1,IF('Datos de entrada (Sistema)'!$I$16="No",0))</f>
        <v>1</v>
      </c>
      <c r="F202" s="12">
        <f>IF('Datos de entrada (Sistema)'!$I$12="Trifásico",3,IF('Datos de entrada (Sistema)'!$I$12="Monofásico trifilar",2,IF('Datos de entrada (Sistema)'!$I$12="Monofásico bifilar",1)))</f>
        <v>3</v>
      </c>
      <c r="G202"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02" s="9">
        <f>IF(F202=3,'Datos de entrada (Sistema)'!$I$17*3*((Costos!G202/'Datos de entrada (Sistema)'!$I$17)^2)*'Datos de entrada (Conductor)'!L18*Costos!D202*Costos!$B$4,IF(F202=2,'Datos de entrada (Sistema)'!$I$17*2*((Costos!G202/'Datos de entrada (Sistema)'!$I$17)^2)*'Datos de entrada (Conductor)'!L18*Costos!D202*Costos!$B$4,IF(F202=1,'Datos de entrada (Sistema)'!$I$17*((Costos!G202/'Datos de entrada (Sistema)'!$I$17)^2)*'Datos de entrada (Conductor)'!L18*Costos!D202*Costos!$B$4,"error")))</f>
        <v>0</v>
      </c>
      <c r="I202" s="9">
        <f>'Datos de entrada (Sistema)'!$O$22*'Datos de entrada (Sistema)'!$P$22*'Datos de entrada (Sistema)'!$I$15*1000</f>
        <v>1717200</v>
      </c>
      <c r="J202" s="123">
        <f t="shared" si="3"/>
        <v>0</v>
      </c>
      <c r="K20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02" s="13">
        <f>IF(K202&gt;J202,(1+E202*0.04)*'Datos de entrada (Conductor)'!K18*D202,0)</f>
        <v>0</v>
      </c>
      <c r="M202" s="13">
        <f>IF(K202&gt;J202,G202^2*'Datos de entrada (Conductor)'!L18*D202*$B$5,0)</f>
        <v>0</v>
      </c>
    </row>
    <row r="203" spans="2:13" x14ac:dyDescent="0.25">
      <c r="B203" s="2">
        <v>9</v>
      </c>
      <c r="C203" s="2" t="str">
        <f>'Datos de entrada (Conductor)'!J19</f>
        <v>1/0</v>
      </c>
      <c r="D203" s="12">
        <f>IF(B203=1,'Datos de entrada (Sistema)'!$N$14,IF(B203=2,'Datos de entrada (Sistema)'!$N$15,IF(B203=3,'Datos de entrada (Sistema)'!$N$16,IF(B203=4,'Datos de entrada (Sistema)'!$N$17,IF(B203=5,'Datos de entrada (Sistema)'!$N$18,IF(B203=6,'Datos de entrada (Sistema)'!$N$19,IF(B203=7,'Datos de entrada (Sistema)'!$N$20,IF(B203=8,'Datos de entrada (Sistema)'!$N$21, IF(B203=9,'Datos de entrada (Sistema)'!$N$22,IF(B203=10,'Datos de entrada (Sistema)'!$N$23,IF(B203=11,'Datos de entrada (Sistema)'!$N$24,”Error”)))))))))))</f>
        <v>1.1000000000000001</v>
      </c>
      <c r="E203" s="12">
        <f>IF('Datos de entrada (Sistema)'!$I$16="Si",1,IF('Datos de entrada (Sistema)'!$I$16="No",0))</f>
        <v>1</v>
      </c>
      <c r="F203" s="12">
        <f>IF('Datos de entrada (Sistema)'!$I$12="Trifásico",3,IF('Datos de entrada (Sistema)'!$I$12="Monofásico trifilar",2,IF('Datos de entrada (Sistema)'!$I$12="Monofásico bifilar",1)))</f>
        <v>3</v>
      </c>
      <c r="G203"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03" s="9">
        <f>IF(F203=3,'Datos de entrada (Sistema)'!$I$17*3*((Costos!G203/'Datos de entrada (Sistema)'!$I$17)^2)*'Datos de entrada (Conductor)'!L19*Costos!D203*Costos!$B$4,IF(F203=2,'Datos de entrada (Sistema)'!$I$17*2*((Costos!G203/'Datos de entrada (Sistema)'!$I$17)^2)*'Datos de entrada (Conductor)'!L19*Costos!D203*Costos!$B$4,IF(F203=1,'Datos de entrada (Sistema)'!$I$17*((Costos!G203/'Datos de entrada (Sistema)'!$I$17)^2)*'Datos de entrada (Conductor)'!L19*Costos!D203*Costos!$B$4,"error")))</f>
        <v>17027.451055932579</v>
      </c>
      <c r="I203" s="9">
        <f>'Datos de entrada (Sistema)'!$O$22*'Datos de entrada (Sistema)'!$P$22*'Datos de entrada (Sistema)'!$I$15*1000</f>
        <v>1717200</v>
      </c>
      <c r="J203" s="123">
        <f t="shared" si="3"/>
        <v>9.9158228837250059E-3</v>
      </c>
      <c r="K20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03" s="13">
        <f>IF(K203&gt;J203,(1+E203*0.04)*'Datos de entrada (Conductor)'!K19*D203,0)</f>
        <v>69889248</v>
      </c>
      <c r="M203" s="13">
        <f>IF(K203&gt;J203,G203^2*'Datos de entrada (Conductor)'!L19*D203*$B$5,0)</f>
        <v>91864427.704342932</v>
      </c>
    </row>
    <row r="204" spans="2:13" x14ac:dyDescent="0.25">
      <c r="B204" s="2">
        <v>9</v>
      </c>
      <c r="C204" s="2" t="str">
        <f>'Datos de entrada (Conductor)'!J20</f>
        <v>2/0</v>
      </c>
      <c r="D204" s="12">
        <f>IF(B204=1,'Datos de entrada (Sistema)'!$N$14,IF(B204=2,'Datos de entrada (Sistema)'!$N$15,IF(B204=3,'Datos de entrada (Sistema)'!$N$16,IF(B204=4,'Datos de entrada (Sistema)'!$N$17,IF(B204=5,'Datos de entrada (Sistema)'!$N$18,IF(B204=6,'Datos de entrada (Sistema)'!$N$19,IF(B204=7,'Datos de entrada (Sistema)'!$N$20,IF(B204=8,'Datos de entrada (Sistema)'!$N$21, IF(B204=9,'Datos de entrada (Sistema)'!$N$22,IF(B204=10,'Datos de entrada (Sistema)'!$N$23,IF(B204=11,'Datos de entrada (Sistema)'!$N$24,”Error”)))))))))))</f>
        <v>1.1000000000000001</v>
      </c>
      <c r="E204" s="12">
        <f>IF('Datos de entrada (Sistema)'!$I$16="Si",1,IF('Datos de entrada (Sistema)'!$I$16="No",0))</f>
        <v>1</v>
      </c>
      <c r="F204" s="12">
        <f>IF('Datos de entrada (Sistema)'!$I$12="Trifásico",3,IF('Datos de entrada (Sistema)'!$I$12="Monofásico trifilar",2,IF('Datos de entrada (Sistema)'!$I$12="Monofásico bifilar",1)))</f>
        <v>3</v>
      </c>
      <c r="G204"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04" s="9">
        <f>IF(F204=3,'Datos de entrada (Sistema)'!$I$17*3*((Costos!G204/'Datos de entrada (Sistema)'!$I$17)^2)*'Datos de entrada (Conductor)'!L20*Costos!D204*Costos!$B$4,IF(F204=2,'Datos de entrada (Sistema)'!$I$17*2*((Costos!G204/'Datos de entrada (Sistema)'!$I$17)^2)*'Datos de entrada (Conductor)'!L20*Costos!D204*Costos!$B$4,IF(F204=1,'Datos de entrada (Sistema)'!$I$17*((Costos!G204/'Datos de entrada (Sistema)'!$I$17)^2)*'Datos de entrada (Conductor)'!L20*Costos!D204*Costos!$B$4,"error")))</f>
        <v>13522.752152505793</v>
      </c>
      <c r="I204" s="9">
        <f>'Datos de entrada (Sistema)'!$O$22*'Datos de entrada (Sistema)'!$P$22*'Datos de entrada (Sistema)'!$I$15*1000</f>
        <v>1717200</v>
      </c>
      <c r="J204" s="123">
        <f t="shared" si="3"/>
        <v>7.8748847848275055E-3</v>
      </c>
      <c r="K20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04" s="13">
        <f>IF(K204&gt;J204,(1+E204*0.04)*'Datos de entrada (Conductor)'!K20*D204,0)</f>
        <v>84127472</v>
      </c>
      <c r="M204" s="13">
        <f>IF(K204&gt;J204,G204^2*'Datos de entrada (Conductor)'!L20*D204*$B$5,0)</f>
        <v>72956303.524055466</v>
      </c>
    </row>
    <row r="205" spans="2:13" x14ac:dyDescent="0.25">
      <c r="B205" s="2">
        <v>9</v>
      </c>
      <c r="C205" s="2" t="str">
        <f>'Datos de entrada (Conductor)'!J21</f>
        <v>3/0</v>
      </c>
      <c r="D205" s="12">
        <f>IF(B205=1,'Datos de entrada (Sistema)'!$N$14,IF(B205=2,'Datos de entrada (Sistema)'!$N$15,IF(B205=3,'Datos de entrada (Sistema)'!$N$16,IF(B205=4,'Datos de entrada (Sistema)'!$N$17,IF(B205=5,'Datos de entrada (Sistema)'!$N$18,IF(B205=6,'Datos de entrada (Sistema)'!$N$19,IF(B205=7,'Datos de entrada (Sistema)'!$N$20,IF(B205=8,'Datos de entrada (Sistema)'!$N$21, IF(B205=9,'Datos de entrada (Sistema)'!$N$22,IF(B205=10,'Datos de entrada (Sistema)'!$N$23,IF(B205=11,'Datos de entrada (Sistema)'!$N$24,”Error”)))))))))))</f>
        <v>1.1000000000000001</v>
      </c>
      <c r="E205" s="12">
        <f>IF('Datos de entrada (Sistema)'!$I$16="Si",1,IF('Datos de entrada (Sistema)'!$I$16="No",0))</f>
        <v>1</v>
      </c>
      <c r="F205" s="12">
        <f>IF('Datos de entrada (Sistema)'!$I$12="Trifásico",3,IF('Datos de entrada (Sistema)'!$I$12="Monofásico trifilar",2,IF('Datos de entrada (Sistema)'!$I$12="Monofásico bifilar",1)))</f>
        <v>3</v>
      </c>
      <c r="G205"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05" s="9">
        <f>IF(F205=3,'Datos de entrada (Sistema)'!$I$17*3*((Costos!G205/'Datos de entrada (Sistema)'!$I$17)^2)*'Datos de entrada (Conductor)'!L21*Costos!D205*Costos!$B$4,IF(F205=2,'Datos de entrada (Sistema)'!$I$17*2*((Costos!G205/'Datos de entrada (Sistema)'!$I$17)^2)*'Datos de entrada (Conductor)'!L21*Costos!D205*Costos!$B$4,IF(F205=1,'Datos de entrada (Sistema)'!$I$17*((Costos!G205/'Datos de entrada (Sistema)'!$I$17)^2)*'Datos de entrada (Conductor)'!L21*Costos!D205*Costos!$B$4,"error")))</f>
        <v>10724.662097892375</v>
      </c>
      <c r="I205" s="9">
        <f>'Datos de entrada (Sistema)'!$O$22*'Datos de entrada (Sistema)'!$P$22*'Datos de entrada (Sistema)'!$I$15*1000</f>
        <v>1717200</v>
      </c>
      <c r="J205" s="123">
        <f t="shared" si="3"/>
        <v>6.2454356498325035E-3</v>
      </c>
      <c r="K20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05" s="13">
        <f>IF(K205&gt;J205,(1+E205*0.04)*'Datos de entrada (Conductor)'!K21*D205,0)</f>
        <v>100109152.00000001</v>
      </c>
      <c r="M205" s="13">
        <f>IF(K205&gt;J205,G205^2*'Datos de entrada (Conductor)'!L21*D205*$B$5,0)</f>
        <v>57860389.24493514</v>
      </c>
    </row>
    <row r="206" spans="2:13" x14ac:dyDescent="0.25">
      <c r="B206" s="2">
        <v>9</v>
      </c>
      <c r="C206" s="2" t="str">
        <f>'Datos de entrada (Conductor)'!J22</f>
        <v>4/0</v>
      </c>
      <c r="D206" s="12">
        <f>IF(B206=1,'Datos de entrada (Sistema)'!$N$14,IF(B206=2,'Datos de entrada (Sistema)'!$N$15,IF(B206=3,'Datos de entrada (Sistema)'!$N$16,IF(B206=4,'Datos de entrada (Sistema)'!$N$17,IF(B206=5,'Datos de entrada (Sistema)'!$N$18,IF(B206=6,'Datos de entrada (Sistema)'!$N$19,IF(B206=7,'Datos de entrada (Sistema)'!$N$20,IF(B206=8,'Datos de entrada (Sistema)'!$N$21, IF(B206=9,'Datos de entrada (Sistema)'!$N$22,IF(B206=10,'Datos de entrada (Sistema)'!$N$23,IF(B206=11,'Datos de entrada (Sistema)'!$N$24,”Error”)))))))))))</f>
        <v>1.1000000000000001</v>
      </c>
      <c r="E206" s="12">
        <f>IF('Datos de entrada (Sistema)'!$I$16="Si",1,IF('Datos de entrada (Sistema)'!$I$16="No",0))</f>
        <v>1</v>
      </c>
      <c r="F206" s="12">
        <f>IF('Datos de entrada (Sistema)'!$I$12="Trifásico",3,IF('Datos de entrada (Sistema)'!$I$12="Monofásico trifilar",2,IF('Datos de entrada (Sistema)'!$I$12="Monofásico bifilar",1)))</f>
        <v>3</v>
      </c>
      <c r="G206"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06" s="9">
        <f>IF(F206=3,'Datos de entrada (Sistema)'!$I$17*3*((Costos!G206/'Datos de entrada (Sistema)'!$I$17)^2)*'Datos de entrada (Conductor)'!L22*Costos!D206*Costos!$B$4,IF(F206=2,'Datos de entrada (Sistema)'!$I$17*2*((Costos!G206/'Datos de entrada (Sistema)'!$I$17)^2)*'Datos de entrada (Conductor)'!L22*Costos!D206*Costos!$B$4,IF(F206=1,'Datos de entrada (Sistema)'!$I$17*((Costos!G206/'Datos de entrada (Sistema)'!$I$17)^2)*'Datos de entrada (Conductor)'!L22*Costos!D206*Costos!$B$4,"error")))</f>
        <v>8501.5775248348273</v>
      </c>
      <c r="I206" s="9">
        <f>'Datos de entrada (Sistema)'!$O$22*'Datos de entrada (Sistema)'!$P$22*'Datos de entrada (Sistema)'!$I$15*1000</f>
        <v>1717200</v>
      </c>
      <c r="J206" s="123">
        <f t="shared" si="3"/>
        <v>4.9508371330275027E-3</v>
      </c>
      <c r="K20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06" s="13">
        <f>IF(K206&gt;J206,(1+E206*0.04)*'Datos de entrada (Conductor)'!K22*D206,0)</f>
        <v>117834288.00000001</v>
      </c>
      <c r="M206" s="13">
        <f>IF(K206&gt;J206,G206^2*'Datos de entrada (Conductor)'!L22*D206*$B$5,0)</f>
        <v>45866674.4269365</v>
      </c>
    </row>
    <row r="207" spans="2:13" x14ac:dyDescent="0.25">
      <c r="B207" s="2">
        <v>9</v>
      </c>
      <c r="C207" s="2">
        <f>'Datos de entrada (Conductor)'!J23</f>
        <v>250</v>
      </c>
      <c r="D207" s="12">
        <f>IF(B207=1,'Datos de entrada (Sistema)'!$N$14,IF(B207=2,'Datos de entrada (Sistema)'!$N$15,IF(B207=3,'Datos de entrada (Sistema)'!$N$16,IF(B207=4,'Datos de entrada (Sistema)'!$N$17,IF(B207=5,'Datos de entrada (Sistema)'!$N$18,IF(B207=6,'Datos de entrada (Sistema)'!$N$19,IF(B207=7,'Datos de entrada (Sistema)'!$N$20,IF(B207=8,'Datos de entrada (Sistema)'!$N$21, IF(B207=9,'Datos de entrada (Sistema)'!$N$22,IF(B207=10,'Datos de entrada (Sistema)'!$N$23,IF(B207=11,'Datos de entrada (Sistema)'!$N$24,”Error”)))))))))))</f>
        <v>1.1000000000000001</v>
      </c>
      <c r="E207" s="12">
        <f>IF('Datos de entrada (Sistema)'!$I$16="Si",1,IF('Datos de entrada (Sistema)'!$I$16="No",0))</f>
        <v>1</v>
      </c>
      <c r="F207" s="12">
        <f>IF('Datos de entrada (Sistema)'!$I$12="Trifásico",3,IF('Datos de entrada (Sistema)'!$I$12="Monofásico trifilar",2,IF('Datos de entrada (Sistema)'!$I$12="Monofásico bifilar",1)))</f>
        <v>3</v>
      </c>
      <c r="G207"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07" s="9">
        <f>IF(F207=3,'Datos de entrada (Sistema)'!$I$17*3*((Costos!G207/'Datos de entrada (Sistema)'!$I$17)^2)*'Datos de entrada (Conductor)'!L23*Costos!D207*Costos!$B$4,IF(F207=2,'Datos de entrada (Sistema)'!$I$17*2*((Costos!G207/'Datos de entrada (Sistema)'!$I$17)^2)*'Datos de entrada (Conductor)'!L23*Costos!D207*Costos!$B$4,IF(F207=1,'Datos de entrada (Sistema)'!$I$17*((Costos!G207/'Datos de entrada (Sistema)'!$I$17)^2)*'Datos de entrada (Conductor)'!L23*Costos!D207*Costos!$B$4,"error")))</f>
        <v>0</v>
      </c>
      <c r="I207" s="9">
        <f>'Datos de entrada (Sistema)'!$O$22*'Datos de entrada (Sistema)'!$P$22*'Datos de entrada (Sistema)'!$I$15*1000</f>
        <v>1717200</v>
      </c>
      <c r="J207" s="123">
        <f t="shared" si="3"/>
        <v>0</v>
      </c>
      <c r="K20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07" s="13">
        <f>IF(K207&gt;J207,(1+E207*0.04)*'Datos de entrada (Conductor)'!K23*D207,0)</f>
        <v>0</v>
      </c>
      <c r="M207" s="13">
        <f>IF(K207&gt;J207,G207^2*'Datos de entrada (Conductor)'!L23*D207*$B$5,0)</f>
        <v>0</v>
      </c>
    </row>
    <row r="208" spans="2:13" x14ac:dyDescent="0.25">
      <c r="B208" s="2">
        <v>9</v>
      </c>
      <c r="C208" s="2">
        <f>'Datos de entrada (Conductor)'!J24</f>
        <v>266</v>
      </c>
      <c r="D208" s="12">
        <f>IF(B208=1,'Datos de entrada (Sistema)'!$N$14,IF(B208=2,'Datos de entrada (Sistema)'!$N$15,IF(B208=3,'Datos de entrada (Sistema)'!$N$16,IF(B208=4,'Datos de entrada (Sistema)'!$N$17,IF(B208=5,'Datos de entrada (Sistema)'!$N$18,IF(B208=6,'Datos de entrada (Sistema)'!$N$19,IF(B208=7,'Datos de entrada (Sistema)'!$N$20,IF(B208=8,'Datos de entrada (Sistema)'!$N$21, IF(B208=9,'Datos de entrada (Sistema)'!$N$22,IF(B208=10,'Datos de entrada (Sistema)'!$N$23,IF(B208=11,'Datos de entrada (Sistema)'!$N$24,”Error”)))))))))))</f>
        <v>1.1000000000000001</v>
      </c>
      <c r="E208" s="12">
        <f>IF('Datos de entrada (Sistema)'!$I$16="Si",1,IF('Datos de entrada (Sistema)'!$I$16="No",0))</f>
        <v>1</v>
      </c>
      <c r="F208" s="12">
        <f>IF('Datos de entrada (Sistema)'!$I$12="Trifásico",3,IF('Datos de entrada (Sistema)'!$I$12="Monofásico trifilar",2,IF('Datos de entrada (Sistema)'!$I$12="Monofásico bifilar",1)))</f>
        <v>3</v>
      </c>
      <c r="G208"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08" s="9">
        <f>IF(F208=3,'Datos de entrada (Sistema)'!$I$17*3*((Costos!G208/'Datos de entrada (Sistema)'!$I$17)^2)*'Datos de entrada (Conductor)'!L24*Costos!D208*Costos!$B$4,IF(F208=2,'Datos de entrada (Sistema)'!$I$17*2*((Costos!G208/'Datos de entrada (Sistema)'!$I$17)^2)*'Datos de entrada (Conductor)'!L24*Costos!D208*Costos!$B$4,IF(F208=1,'Datos de entrada (Sistema)'!$I$17*((Costos!G208/'Datos de entrada (Sistema)'!$I$17)^2)*'Datos de entrada (Conductor)'!L24*Costos!D208*Costos!$B$4,"error")))</f>
        <v>6810.9804223730316</v>
      </c>
      <c r="I208" s="9">
        <f>'Datos de entrada (Sistema)'!$O$22*'Datos de entrada (Sistema)'!$P$22*'Datos de entrada (Sistema)'!$I$15*1000</f>
        <v>1717200</v>
      </c>
      <c r="J208" s="123">
        <f t="shared" si="3"/>
        <v>3.9663291534900022E-3</v>
      </c>
      <c r="K20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08" s="13">
        <f>IF(K208&gt;J208,(1+E208*0.04)*'Datos de entrada (Conductor)'!K24*D208,0)</f>
        <v>140789792</v>
      </c>
      <c r="M208" s="13">
        <f>IF(K208&gt;J208,G208^2*'Datos de entrada (Conductor)'!L24*D208*$B$5,0)</f>
        <v>36745771.081737176</v>
      </c>
    </row>
    <row r="209" spans="2:13" x14ac:dyDescent="0.25">
      <c r="B209" s="2">
        <v>9</v>
      </c>
      <c r="C209" s="2">
        <f>'Datos de entrada (Conductor)'!J25</f>
        <v>336</v>
      </c>
      <c r="D209" s="12">
        <f>IF(B209=1,'Datos de entrada (Sistema)'!$N$14,IF(B209=2,'Datos de entrada (Sistema)'!$N$15,IF(B209=3,'Datos de entrada (Sistema)'!$N$16,IF(B209=4,'Datos de entrada (Sistema)'!$N$17,IF(B209=5,'Datos de entrada (Sistema)'!$N$18,IF(B209=6,'Datos de entrada (Sistema)'!$N$19,IF(B209=7,'Datos de entrada (Sistema)'!$N$20,IF(B209=8,'Datos de entrada (Sistema)'!$N$21, IF(B209=9,'Datos de entrada (Sistema)'!$N$22,IF(B209=10,'Datos de entrada (Sistema)'!$N$23,IF(B209=11,'Datos de entrada (Sistema)'!$N$24,”Error”)))))))))))</f>
        <v>1.1000000000000001</v>
      </c>
      <c r="E209" s="12">
        <f>IF('Datos de entrada (Sistema)'!$I$16="Si",1,IF('Datos de entrada (Sistema)'!$I$16="No",0))</f>
        <v>1</v>
      </c>
      <c r="F209" s="12">
        <f>IF('Datos de entrada (Sistema)'!$I$12="Trifásico",3,IF('Datos de entrada (Sistema)'!$I$12="Monofásico trifilar",2,IF('Datos de entrada (Sistema)'!$I$12="Monofásico bifilar",1)))</f>
        <v>3</v>
      </c>
      <c r="G209"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09" s="9">
        <f>IF(F209=3,'Datos de entrada (Sistema)'!$I$17*3*((Costos!G209/'Datos de entrada (Sistema)'!$I$17)^2)*'Datos de entrada (Conductor)'!L25*Costos!D209*Costos!$B$4,IF(F209=2,'Datos de entrada (Sistema)'!$I$17*2*((Costos!G209/'Datos de entrada (Sistema)'!$I$17)^2)*'Datos de entrada (Conductor)'!L25*Costos!D209*Costos!$B$4,IF(F209=1,'Datos de entrada (Sistema)'!$I$17*((Costos!G209/'Datos de entrada (Sistema)'!$I$17)^2)*'Datos de entrada (Conductor)'!L25*Costos!D209*Costos!$B$4,"error")))</f>
        <v>5407.8860606891712</v>
      </c>
      <c r="I209" s="9">
        <f>'Datos de entrada (Sistema)'!$O$22*'Datos de entrada (Sistema)'!$P$22*'Datos de entrada (Sistema)'!$I$15*1000</f>
        <v>1717200</v>
      </c>
      <c r="J209" s="123">
        <f t="shared" si="3"/>
        <v>3.1492464830475027E-3</v>
      </c>
      <c r="K20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09" s="13">
        <f>IF(K209&gt;J209,(1+E209*0.04)*'Datos de entrada (Conductor)'!K25*D209,0)</f>
        <v>163454720</v>
      </c>
      <c r="M209" s="13">
        <f>IF(K209&gt;J209,G209^2*'Datos de entrada (Conductor)'!L25*D209*$B$5,0)</f>
        <v>29175967.467098698</v>
      </c>
    </row>
    <row r="210" spans="2:13" x14ac:dyDescent="0.25">
      <c r="B210" s="2">
        <v>9</v>
      </c>
      <c r="C210" s="2">
        <f>'Datos de entrada (Conductor)'!J26</f>
        <v>350</v>
      </c>
      <c r="D210" s="12">
        <f>IF(B210=1,'Datos de entrada (Sistema)'!$N$14,IF(B210=2,'Datos de entrada (Sistema)'!$N$15,IF(B210=3,'Datos de entrada (Sistema)'!$N$16,IF(B210=4,'Datos de entrada (Sistema)'!$N$17,IF(B210=5,'Datos de entrada (Sistema)'!$N$18,IF(B210=6,'Datos de entrada (Sistema)'!$N$19,IF(B210=7,'Datos de entrada (Sistema)'!$N$20,IF(B210=8,'Datos de entrada (Sistema)'!$N$21, IF(B210=9,'Datos de entrada (Sistema)'!$N$22,IF(B210=10,'Datos de entrada (Sistema)'!$N$23,IF(B210=11,'Datos de entrada (Sistema)'!$N$24,”Error”)))))))))))</f>
        <v>1.1000000000000001</v>
      </c>
      <c r="E210" s="12">
        <f>IF('Datos de entrada (Sistema)'!$I$16="Si",1,IF('Datos de entrada (Sistema)'!$I$16="No",0))</f>
        <v>1</v>
      </c>
      <c r="F210" s="12">
        <f>IF('Datos de entrada (Sistema)'!$I$12="Trifásico",3,IF('Datos de entrada (Sistema)'!$I$12="Monofásico trifilar",2,IF('Datos de entrada (Sistema)'!$I$12="Monofásico bifilar",1)))</f>
        <v>3</v>
      </c>
      <c r="G210"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10" s="9">
        <f>IF(F210=3,'Datos de entrada (Sistema)'!$I$17*3*((Costos!G210/'Datos de entrada (Sistema)'!$I$17)^2)*'Datos de entrada (Conductor)'!L26*Costos!D210*Costos!$B$4,IF(F210=2,'Datos de entrada (Sistema)'!$I$17*2*((Costos!G210/'Datos de entrada (Sistema)'!$I$17)^2)*'Datos de entrada (Conductor)'!L26*Costos!D210*Costos!$B$4,IF(F210=1,'Datos de entrada (Sistema)'!$I$17*((Costos!G210/'Datos de entrada (Sistema)'!$I$17)^2)*'Datos de entrada (Conductor)'!L26*Costos!D210*Costos!$B$4,"error")))</f>
        <v>0</v>
      </c>
      <c r="I210" s="9">
        <f>'Datos de entrada (Sistema)'!$O$22*'Datos de entrada (Sistema)'!$P$22*'Datos de entrada (Sistema)'!$I$15*1000</f>
        <v>1717200</v>
      </c>
      <c r="J210" s="123">
        <f t="shared" si="3"/>
        <v>0</v>
      </c>
      <c r="K21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10" s="13">
        <f>IF(K210&gt;J210,(1+E210*0.04)*'Datos de entrada (Conductor)'!K26*D210,0)</f>
        <v>0</v>
      </c>
      <c r="M210" s="13">
        <f>IF(K210&gt;J210,G210^2*'Datos de entrada (Conductor)'!L26*D210*$B$5,0)</f>
        <v>0</v>
      </c>
    </row>
    <row r="211" spans="2:13" x14ac:dyDescent="0.25">
      <c r="B211" s="2">
        <v>9</v>
      </c>
      <c r="C211" s="2">
        <f>'Datos de entrada (Conductor)'!J27</f>
        <v>477</v>
      </c>
      <c r="D211" s="12">
        <f>IF(B211=1,'Datos de entrada (Sistema)'!$N$14,IF(B211=2,'Datos de entrada (Sistema)'!$N$15,IF(B211=3,'Datos de entrada (Sistema)'!$N$16,IF(B211=4,'Datos de entrada (Sistema)'!$N$17,IF(B211=5,'Datos de entrada (Sistema)'!$N$18,IF(B211=6,'Datos de entrada (Sistema)'!$N$19,IF(B211=7,'Datos de entrada (Sistema)'!$N$20,IF(B211=8,'Datos de entrada (Sistema)'!$N$21, IF(B211=9,'Datos de entrada (Sistema)'!$N$22,IF(B211=10,'Datos de entrada (Sistema)'!$N$23,IF(B211=11,'Datos de entrada (Sistema)'!$N$24,”Error”)))))))))))</f>
        <v>1.1000000000000001</v>
      </c>
      <c r="E211" s="12">
        <f>IF('Datos de entrada (Sistema)'!$I$16="Si",1,IF('Datos de entrada (Sistema)'!$I$16="No",0))</f>
        <v>1</v>
      </c>
      <c r="F211" s="12">
        <f>IF('Datos de entrada (Sistema)'!$I$12="Trifásico",3,IF('Datos de entrada (Sistema)'!$I$12="Monofásico trifilar",2,IF('Datos de entrada (Sistema)'!$I$12="Monofásico bifilar",1)))</f>
        <v>3</v>
      </c>
      <c r="G211"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11" s="9">
        <f>IF(F211=3,'Datos de entrada (Sistema)'!$I$17*3*((Costos!G211/'Datos de entrada (Sistema)'!$I$17)^2)*'Datos de entrada (Conductor)'!L27*Costos!D211*Costos!$B$4,IF(F211=2,'Datos de entrada (Sistema)'!$I$17*2*((Costos!G211/'Datos de entrada (Sistema)'!$I$17)^2)*'Datos de entrada (Conductor)'!L27*Costos!D211*Costos!$B$4,IF(F211=1,'Datos de entrada (Sistema)'!$I$17*((Costos!G211/'Datos de entrada (Sistema)'!$I$17)^2)*'Datos de entrada (Conductor)'!L27*Costos!D211*Costos!$B$4,"error")))</f>
        <v>3812.4483160904933</v>
      </c>
      <c r="I211" s="9">
        <f>'Datos de entrada (Sistema)'!$O$22*'Datos de entrada (Sistema)'!$P$22*'Datos de entrada (Sistema)'!$I$15*1000</f>
        <v>1717200</v>
      </c>
      <c r="J211" s="123">
        <f t="shared" si="3"/>
        <v>2.2201539227175012E-3</v>
      </c>
      <c r="K21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11" s="13">
        <f>IF(K211&gt;J211,(1+E211*0.04)*'Datos de entrada (Conductor)'!K27*D211,0)</f>
        <v>203554208.00000003</v>
      </c>
      <c r="M211" s="13">
        <f>IF(K211&gt;J211,G211^2*'Datos de entrada (Conductor)'!L27*D211*$B$5,0)</f>
        <v>20568456.286239926</v>
      </c>
    </row>
    <row r="212" spans="2:13" x14ac:dyDescent="0.25">
      <c r="B212" s="2">
        <v>9</v>
      </c>
      <c r="C212" s="2">
        <f>'Datos de entrada (Conductor)'!J28</f>
        <v>500</v>
      </c>
      <c r="D212" s="12">
        <f>IF(B212=1,'Datos de entrada (Sistema)'!$N$14,IF(B212=2,'Datos de entrada (Sistema)'!$N$15,IF(B212=3,'Datos de entrada (Sistema)'!$N$16,IF(B212=4,'Datos de entrada (Sistema)'!$N$17,IF(B212=5,'Datos de entrada (Sistema)'!$N$18,IF(B212=6,'Datos de entrada (Sistema)'!$N$19,IF(B212=7,'Datos de entrada (Sistema)'!$N$20,IF(B212=8,'Datos de entrada (Sistema)'!$N$21, IF(B212=9,'Datos de entrada (Sistema)'!$N$22,IF(B212=10,'Datos de entrada (Sistema)'!$N$23,IF(B212=11,'Datos de entrada (Sistema)'!$N$24,”Error”)))))))))))</f>
        <v>1.1000000000000001</v>
      </c>
      <c r="E212" s="12">
        <f>IF('Datos de entrada (Sistema)'!$I$16="Si",1,IF('Datos de entrada (Sistema)'!$I$16="No",0))</f>
        <v>1</v>
      </c>
      <c r="F212" s="12">
        <f>IF('Datos de entrada (Sistema)'!$I$12="Trifásico",3,IF('Datos de entrada (Sistema)'!$I$12="Monofásico trifilar",2,IF('Datos de entrada (Sistema)'!$I$12="Monofásico bifilar",1)))</f>
        <v>3</v>
      </c>
      <c r="G212"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12" s="9">
        <f>IF(F212=3,'Datos de entrada (Sistema)'!$I$17*3*((Costos!G212/'Datos de entrada (Sistema)'!$I$17)^2)*'Datos de entrada (Conductor)'!L28*Costos!D212*Costos!$B$4,IF(F212=2,'Datos de entrada (Sistema)'!$I$17*2*((Costos!G212/'Datos de entrada (Sistema)'!$I$17)^2)*'Datos de entrada (Conductor)'!L28*Costos!D212*Costos!$B$4,IF(F212=1,'Datos de entrada (Sistema)'!$I$17*((Costos!G212/'Datos de entrada (Sistema)'!$I$17)^2)*'Datos de entrada (Conductor)'!L28*Costos!D212*Costos!$B$4,"error")))</f>
        <v>0</v>
      </c>
      <c r="I212" s="9">
        <f>'Datos de entrada (Sistema)'!$O$22*'Datos de entrada (Sistema)'!$P$22*'Datos de entrada (Sistema)'!$I$15*1000</f>
        <v>1717200</v>
      </c>
      <c r="J212" s="123">
        <f t="shared" si="3"/>
        <v>0</v>
      </c>
      <c r="K21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12" s="13">
        <f>IF(K212&gt;J212,(1+E212*0.04)*'Datos de entrada (Conductor)'!K28*D212,0)</f>
        <v>0</v>
      </c>
      <c r="M212" s="13">
        <f>IF(K212&gt;J212,G212^2*'Datos de entrada (Conductor)'!L28*D212*$B$5,0)</f>
        <v>0</v>
      </c>
    </row>
    <row r="213" spans="2:13" x14ac:dyDescent="0.25">
      <c r="B213" s="2">
        <v>9</v>
      </c>
      <c r="C213" s="2">
        <f>'Datos de entrada (Conductor)'!J29</f>
        <v>795</v>
      </c>
      <c r="D213" s="12">
        <f>IF(B213=1,'Datos de entrada (Sistema)'!$N$14,IF(B213=2,'Datos de entrada (Sistema)'!$N$15,IF(B213=3,'Datos de entrada (Sistema)'!$N$16,IF(B213=4,'Datos de entrada (Sistema)'!$N$17,IF(B213=5,'Datos de entrada (Sistema)'!$N$18,IF(B213=6,'Datos de entrada (Sistema)'!$N$19,IF(B213=7,'Datos de entrada (Sistema)'!$N$20,IF(B213=8,'Datos de entrada (Sistema)'!$N$21, IF(B213=9,'Datos de entrada (Sistema)'!$N$22,IF(B213=10,'Datos de entrada (Sistema)'!$N$23,IF(B213=11,'Datos de entrada (Sistema)'!$N$24,”Error”)))))))))))</f>
        <v>1.1000000000000001</v>
      </c>
      <c r="E213" s="12">
        <f>IF('Datos de entrada (Sistema)'!$I$16="Si",1,IF('Datos de entrada (Sistema)'!$I$16="No",0))</f>
        <v>1</v>
      </c>
      <c r="F213" s="12">
        <f>IF('Datos de entrada (Sistema)'!$I$12="Trifásico",3,IF('Datos de entrada (Sistema)'!$I$12="Monofásico trifilar",2,IF('Datos de entrada (Sistema)'!$I$12="Monofásico bifilar",1)))</f>
        <v>3</v>
      </c>
      <c r="G213"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13" s="9">
        <f>IF(F213=3,'Datos de entrada (Sistema)'!$I$17*3*((Costos!G213/'Datos de entrada (Sistema)'!$I$17)^2)*'Datos de entrada (Conductor)'!L29*Costos!D213*Costos!$B$4,IF(F213=2,'Datos de entrada (Sistema)'!$I$17*2*((Costos!G213/'Datos de entrada (Sistema)'!$I$17)^2)*'Datos de entrada (Conductor)'!L29*Costos!D213*Costos!$B$4,IF(F213=1,'Datos de entrada (Sistema)'!$I$17*((Costos!G213/'Datos de entrada (Sistema)'!$I$17)^2)*'Datos de entrada (Conductor)'!L29*Costos!D213*Costos!$B$4,"error")))</f>
        <v>2285.8492559034344</v>
      </c>
      <c r="I213" s="9">
        <f>'Datos de entrada (Sistema)'!$O$22*'Datos de entrada (Sistema)'!$P$22*'Datos de entrada (Sistema)'!$I$15*1000</f>
        <v>1717200</v>
      </c>
      <c r="J213" s="123">
        <f t="shared" si="3"/>
        <v>1.3311491124525009E-3</v>
      </c>
      <c r="K21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13" s="13">
        <f>IF(K213&gt;J213,(1+E213*0.04)*'Datos de entrada (Conductor)'!K29*D213,0)</f>
        <v>276198208</v>
      </c>
      <c r="M213" s="13">
        <f>IF(K213&gt;J213,G213^2*'Datos de entrada (Conductor)'!L29*D213*$B$5,0)</f>
        <v>12332335.181712624</v>
      </c>
    </row>
    <row r="214" spans="2:13" x14ac:dyDescent="0.25">
      <c r="B214" s="2">
        <v>9</v>
      </c>
      <c r="C214" s="2">
        <f>'Datos de entrada (Conductor)'!J30</f>
        <v>1000</v>
      </c>
      <c r="D214" s="12">
        <f>IF(B214=1,'Datos de entrada (Sistema)'!$N$14,IF(B214=2,'Datos de entrada (Sistema)'!$N$15,IF(B214=3,'Datos de entrada (Sistema)'!$N$16,IF(B214=4,'Datos de entrada (Sistema)'!$N$17,IF(B214=5,'Datos de entrada (Sistema)'!$N$18,IF(B214=6,'Datos de entrada (Sistema)'!$N$19,IF(B214=7,'Datos de entrada (Sistema)'!$N$20,IF(B214=8,'Datos de entrada (Sistema)'!$N$21, IF(B214=9,'Datos de entrada (Sistema)'!$N$22,IF(B214=10,'Datos de entrada (Sistema)'!$N$23,IF(B214=11,'Datos de entrada (Sistema)'!$N$24,”Error”)))))))))))</f>
        <v>1.1000000000000001</v>
      </c>
      <c r="E214" s="12">
        <f>IF('Datos de entrada (Sistema)'!$I$16="Si",1,IF('Datos de entrada (Sistema)'!$I$16="No",0))</f>
        <v>1</v>
      </c>
      <c r="F214" s="12">
        <f>IF('Datos de entrada (Sistema)'!$I$12="Trifásico",3,IF('Datos de entrada (Sistema)'!$I$12="Monofásico trifilar",2,IF('Datos de entrada (Sistema)'!$I$12="Monofásico bifilar",1)))</f>
        <v>3</v>
      </c>
      <c r="G214" s="23">
        <f>IF('Datos de entrada (Sistema)'!$I$12="Trifásico",('Datos de entrada (Sistema)'!$O$22)/(SQRT(3)*'Datos de entrada (Sistema)'!$I$13),IF('Datos de entrada (Sistema)'!$I$12="Monofásico trifilar",('Datos de entrada (Sistema)'!$O$22)/('Datos de entrada (Sistema)'!$I$13),IF('Datos de entrada (Sistema)'!$I$12="Monofásico bifilar",('Datos de entrada (Sistema)'!$O$22)/('Datos de entrada (Sistema)'!$I$13))))*(1+'Datos de entrada (Sistema)'!$Q$22)</f>
        <v>144.33756729740648</v>
      </c>
      <c r="H214" s="9">
        <f>IF(F214=3,'Datos de entrada (Sistema)'!$I$17*3*((Costos!G214/'Datos de entrada (Sistema)'!$I$17)^2)*'Datos de entrada (Conductor)'!L30*Costos!D214*Costos!$B$4,IF(F214=2,'Datos de entrada (Sistema)'!$I$17*2*((Costos!G214/'Datos de entrada (Sistema)'!$I$17)^2)*'Datos de entrada (Conductor)'!L30*Costos!D214*Costos!$B$4,IF(F214=1,'Datos de entrada (Sistema)'!$I$17*((Costos!G214/'Datos de entrada (Sistema)'!$I$17)^2)*'Datos de entrada (Conductor)'!L30*Costos!D214*Costos!$B$4,"error")))</f>
        <v>0</v>
      </c>
      <c r="I214" s="9">
        <f>'Datos de entrada (Sistema)'!$O$22*'Datos de entrada (Sistema)'!$P$22*'Datos de entrada (Sistema)'!$I$15*1000</f>
        <v>1717200</v>
      </c>
      <c r="J214" s="123">
        <f t="shared" si="3"/>
        <v>0</v>
      </c>
      <c r="K21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14" s="13">
        <f>IF(K214&gt;J214,(1+E214*0.04)*'Datos de entrada (Conductor)'!K30*D214,0)</f>
        <v>0</v>
      </c>
      <c r="M214" s="13">
        <f>IF(K214&gt;J214,G214^2*'Datos de entrada (Conductor)'!L30*D214*$B$5,0)</f>
        <v>0</v>
      </c>
    </row>
    <row r="215" spans="2:13" x14ac:dyDescent="0.25">
      <c r="B215" s="2">
        <v>10</v>
      </c>
      <c r="C215" s="2">
        <f>'Datos de entrada (Conductor)'!J8</f>
        <v>0</v>
      </c>
      <c r="D215" s="12">
        <f>IF(B215=1,'Datos de entrada (Sistema)'!$N$14,IF(B215=2,'Datos de entrada (Sistema)'!$N$15,IF(B215=3,'Datos de entrada (Sistema)'!$N$16,IF(B215=4,'Datos de entrada (Sistema)'!$N$17,IF(B215=5,'Datos de entrada (Sistema)'!$N$18,IF(B215=6,'Datos de entrada (Sistema)'!$N$19,IF(B215=7,'Datos de entrada (Sistema)'!$N$20,IF(B215=8,'Datos de entrada (Sistema)'!$N$21, IF(B215=9,'Datos de entrada (Sistema)'!$N$22,IF(B215=10,'Datos de entrada (Sistema)'!$N$23,IF(B215=11,'Datos de entrada (Sistema)'!$N$24,”Error”)))))))))))</f>
        <v>1.1000000000000001</v>
      </c>
      <c r="E215" s="12">
        <f>IF('Datos de entrada (Sistema)'!$I$16="Si",1,IF('Datos de entrada (Sistema)'!$I$16="No",0))</f>
        <v>1</v>
      </c>
      <c r="F215" s="12">
        <f>IF('Datos de entrada (Sistema)'!$I$12="Trifásico",3,IF('Datos de entrada (Sistema)'!$I$12="Monofásico trifilar",2,IF('Datos de entrada (Sistema)'!$I$12="Monofásico bifilar",1)))</f>
        <v>3</v>
      </c>
      <c r="G215"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15" s="9">
        <f>IF(F215=3,'Datos de entrada (Sistema)'!$I$17*3*((Costos!G215/'Datos de entrada (Sistema)'!$I$17)^2)*'Datos de entrada (Conductor)'!L8*Costos!D215*Costos!$B$4,IF(F215=2,'Datos de entrada (Sistema)'!$I$17*2*((Costos!G215/'Datos de entrada (Sistema)'!$I$17)^2)*'Datos de entrada (Conductor)'!L8*Costos!D215*Costos!$B$4,IF(F215=1,'Datos de entrada (Sistema)'!$I$17*((Costos!G215/'Datos de entrada (Sistema)'!$I$17)^2)*'Datos de entrada (Conductor)'!L8*Costos!D215*Costos!$B$4,"error")))</f>
        <v>0</v>
      </c>
      <c r="I215" s="9">
        <f>'Datos de entrada (Sistema)'!$O$23*'Datos de entrada (Sistema)'!$P$23*'Datos de entrada (Sistema)'!$I$15*1000</f>
        <v>2289600</v>
      </c>
      <c r="J215" s="123">
        <f t="shared" si="3"/>
        <v>0</v>
      </c>
      <c r="K21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15" s="13">
        <f>IF(K215&gt;J215,(1+E215*0.04)*'Datos de entrada (Conductor)'!K8*D215,0)</f>
        <v>0</v>
      </c>
      <c r="M215" s="13">
        <f>IF(K215&gt;J215,G215^2*'Datos de entrada (Conductor)'!L8*D215*$B$5,0)</f>
        <v>0</v>
      </c>
    </row>
    <row r="216" spans="2:13" x14ac:dyDescent="0.25">
      <c r="B216" s="2">
        <v>10</v>
      </c>
      <c r="C216" s="2">
        <f>'Datos de entrada (Conductor)'!J9</f>
        <v>0</v>
      </c>
      <c r="D216" s="12">
        <f>IF(B216=1,'Datos de entrada (Sistema)'!$N$14,IF(B216=2,'Datos de entrada (Sistema)'!$N$15,IF(B216=3,'Datos de entrada (Sistema)'!$N$16,IF(B216=4,'Datos de entrada (Sistema)'!$N$17,IF(B216=5,'Datos de entrada (Sistema)'!$N$18,IF(B216=6,'Datos de entrada (Sistema)'!$N$19,IF(B216=7,'Datos de entrada (Sistema)'!$N$20,IF(B216=8,'Datos de entrada (Sistema)'!$N$21, IF(B216=9,'Datos de entrada (Sistema)'!$N$22,IF(B216=10,'Datos de entrada (Sistema)'!$N$23,IF(B216=11,'Datos de entrada (Sistema)'!$N$24,”Error”)))))))))))</f>
        <v>1.1000000000000001</v>
      </c>
      <c r="E216" s="12">
        <f>IF('Datos de entrada (Sistema)'!$I$16="Si",1,IF('Datos de entrada (Sistema)'!$I$16="No",0))</f>
        <v>1</v>
      </c>
      <c r="F216" s="12">
        <f>IF('Datos de entrada (Sistema)'!$I$12="Trifásico",3,IF('Datos de entrada (Sistema)'!$I$12="Monofásico trifilar",2,IF('Datos de entrada (Sistema)'!$I$12="Monofásico bifilar",1)))</f>
        <v>3</v>
      </c>
      <c r="G216"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16" s="9">
        <f>IF(F216=3,'Datos de entrada (Sistema)'!$I$17*3*((Costos!G216/'Datos de entrada (Sistema)'!$I$17)^2)*'Datos de entrada (Conductor)'!L9*Costos!D216*Costos!$B$4,IF(F216=2,'Datos de entrada (Sistema)'!$I$17*2*((Costos!G216/'Datos de entrada (Sistema)'!$I$17)^2)*'Datos de entrada (Conductor)'!L9*Costos!D216*Costos!$B$4,IF(F216=1,'Datos de entrada (Sistema)'!$I$17*((Costos!G216/'Datos de entrada (Sistema)'!$I$17)^2)*'Datos de entrada (Conductor)'!L9*Costos!D216*Costos!$B$4,"error")))</f>
        <v>0</v>
      </c>
      <c r="I216" s="9">
        <f>'Datos de entrada (Sistema)'!$O$23*'Datos de entrada (Sistema)'!$P$23*'Datos de entrada (Sistema)'!$I$15*1000</f>
        <v>2289600</v>
      </c>
      <c r="J216" s="123">
        <f t="shared" si="3"/>
        <v>0</v>
      </c>
      <c r="K21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16" s="13">
        <f>IF(K216&gt;J216,(1+E216*0.04)*'Datos de entrada (Conductor)'!K9*D216,0)</f>
        <v>0</v>
      </c>
      <c r="M216" s="13">
        <f>IF(K216&gt;J216,G216^2*'Datos de entrada (Conductor)'!L9*D216*$B$5,0)</f>
        <v>0</v>
      </c>
    </row>
    <row r="217" spans="2:13" x14ac:dyDescent="0.25">
      <c r="B217" s="2">
        <v>10</v>
      </c>
      <c r="C217" s="2">
        <f>'Datos de entrada (Conductor)'!J10</f>
        <v>0</v>
      </c>
      <c r="D217" s="12">
        <f>IF(B217=1,'Datos de entrada (Sistema)'!$N$14,IF(B217=2,'Datos de entrada (Sistema)'!$N$15,IF(B217=3,'Datos de entrada (Sistema)'!$N$16,IF(B217=4,'Datos de entrada (Sistema)'!$N$17,IF(B217=5,'Datos de entrada (Sistema)'!$N$18,IF(B217=6,'Datos de entrada (Sistema)'!$N$19,IF(B217=7,'Datos de entrada (Sistema)'!$N$20,IF(B217=8,'Datos de entrada (Sistema)'!$N$21, IF(B217=9,'Datos de entrada (Sistema)'!$N$22,IF(B217=10,'Datos de entrada (Sistema)'!$N$23,IF(B217=11,'Datos de entrada (Sistema)'!$N$24,”Error”)))))))))))</f>
        <v>1.1000000000000001</v>
      </c>
      <c r="E217" s="12">
        <f>IF('Datos de entrada (Sistema)'!$I$16="Si",1,IF('Datos de entrada (Sistema)'!$I$16="No",0))</f>
        <v>1</v>
      </c>
      <c r="F217" s="12">
        <f>IF('Datos de entrada (Sistema)'!$I$12="Trifásico",3,IF('Datos de entrada (Sistema)'!$I$12="Monofásico trifilar",2,IF('Datos de entrada (Sistema)'!$I$12="Monofásico bifilar",1)))</f>
        <v>3</v>
      </c>
      <c r="G217"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17" s="9">
        <f>IF(F217=3,'Datos de entrada (Sistema)'!$I$17*3*((Costos!G217/'Datos de entrada (Sistema)'!$I$17)^2)*'Datos de entrada (Conductor)'!L10*Costos!D217*Costos!$B$4,IF(F217=2,'Datos de entrada (Sistema)'!$I$17*2*((Costos!G217/'Datos de entrada (Sistema)'!$I$17)^2)*'Datos de entrada (Conductor)'!L10*Costos!D217*Costos!$B$4,IF(F217=1,'Datos de entrada (Sistema)'!$I$17*((Costos!G217/'Datos de entrada (Sistema)'!$I$17)^2)*'Datos de entrada (Conductor)'!L10*Costos!D217*Costos!$B$4,"error")))</f>
        <v>0</v>
      </c>
      <c r="I217" s="9">
        <f>'Datos de entrada (Sistema)'!$O$23*'Datos de entrada (Sistema)'!$P$23*'Datos de entrada (Sistema)'!$I$15*1000</f>
        <v>2289600</v>
      </c>
      <c r="J217" s="123">
        <f t="shared" si="3"/>
        <v>0</v>
      </c>
      <c r="K21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17" s="13">
        <f>IF(K217&gt;J217,(1+E217*0.04)*'Datos de entrada (Conductor)'!K10*D217,0)</f>
        <v>0</v>
      </c>
      <c r="M217" s="13">
        <f>IF(K217&gt;J217,G217^2*'Datos de entrada (Conductor)'!L10*D217*$B$5,0)</f>
        <v>0</v>
      </c>
    </row>
    <row r="218" spans="2:13" x14ac:dyDescent="0.25">
      <c r="B218" s="2">
        <v>10</v>
      </c>
      <c r="C218" s="2">
        <f>'Datos de entrada (Conductor)'!J11</f>
        <v>0</v>
      </c>
      <c r="D218" s="12">
        <f>IF(B218=1,'Datos de entrada (Sistema)'!$N$14,IF(B218=2,'Datos de entrada (Sistema)'!$N$15,IF(B218=3,'Datos de entrada (Sistema)'!$N$16,IF(B218=4,'Datos de entrada (Sistema)'!$N$17,IF(B218=5,'Datos de entrada (Sistema)'!$N$18,IF(B218=6,'Datos de entrada (Sistema)'!$N$19,IF(B218=7,'Datos de entrada (Sistema)'!$N$20,IF(B218=8,'Datos de entrada (Sistema)'!$N$21, IF(B218=9,'Datos de entrada (Sistema)'!$N$22,IF(B218=10,'Datos de entrada (Sistema)'!$N$23,IF(B218=11,'Datos de entrada (Sistema)'!$N$24,”Error”)))))))))))</f>
        <v>1.1000000000000001</v>
      </c>
      <c r="E218" s="12">
        <f>IF('Datos de entrada (Sistema)'!$I$16="Si",1,IF('Datos de entrada (Sistema)'!$I$16="No",0))</f>
        <v>1</v>
      </c>
      <c r="F218" s="12">
        <f>IF('Datos de entrada (Sistema)'!$I$12="Trifásico",3,IF('Datos de entrada (Sistema)'!$I$12="Monofásico trifilar",2,IF('Datos de entrada (Sistema)'!$I$12="Monofásico bifilar",1)))</f>
        <v>3</v>
      </c>
      <c r="G218"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18" s="9">
        <f>IF(F218=3,'Datos de entrada (Sistema)'!$I$17*3*((Costos!G218/'Datos de entrada (Sistema)'!$I$17)^2)*'Datos de entrada (Conductor)'!L11*Costos!D218*Costos!$B$4,IF(F218=2,'Datos de entrada (Sistema)'!$I$17*2*((Costos!G218/'Datos de entrada (Sistema)'!$I$17)^2)*'Datos de entrada (Conductor)'!L11*Costos!D218*Costos!$B$4,IF(F218=1,'Datos de entrada (Sistema)'!$I$17*((Costos!G218/'Datos de entrada (Sistema)'!$I$17)^2)*'Datos de entrada (Conductor)'!L11*Costos!D218*Costos!$B$4,"error")))</f>
        <v>0</v>
      </c>
      <c r="I218" s="9">
        <f>'Datos de entrada (Sistema)'!$O$23*'Datos de entrada (Sistema)'!$P$23*'Datos de entrada (Sistema)'!$I$15*1000</f>
        <v>2289600</v>
      </c>
      <c r="J218" s="123">
        <f t="shared" si="3"/>
        <v>0</v>
      </c>
      <c r="K21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18" s="13">
        <f>IF(K218&gt;J218,(1+E218*0.04)*'Datos de entrada (Conductor)'!K11*D218,0)</f>
        <v>0</v>
      </c>
      <c r="M218" s="13">
        <f>IF(K218&gt;J218,G218^2*'Datos de entrada (Conductor)'!L11*D218*$B$5,0)</f>
        <v>0</v>
      </c>
    </row>
    <row r="219" spans="2:13" x14ac:dyDescent="0.25">
      <c r="B219" s="2">
        <v>10</v>
      </c>
      <c r="C219" s="2">
        <f>'Datos de entrada (Conductor)'!J12</f>
        <v>0</v>
      </c>
      <c r="D219" s="12">
        <f>IF(B219=1,'Datos de entrada (Sistema)'!$N$14,IF(B219=2,'Datos de entrada (Sistema)'!$N$15,IF(B219=3,'Datos de entrada (Sistema)'!$N$16,IF(B219=4,'Datos de entrada (Sistema)'!$N$17,IF(B219=5,'Datos de entrada (Sistema)'!$N$18,IF(B219=6,'Datos de entrada (Sistema)'!$N$19,IF(B219=7,'Datos de entrada (Sistema)'!$N$20,IF(B219=8,'Datos de entrada (Sistema)'!$N$21, IF(B219=9,'Datos de entrada (Sistema)'!$N$22,IF(B219=10,'Datos de entrada (Sistema)'!$N$23,IF(B219=11,'Datos de entrada (Sistema)'!$N$24,”Error”)))))))))))</f>
        <v>1.1000000000000001</v>
      </c>
      <c r="E219" s="12">
        <f>IF('Datos de entrada (Sistema)'!$I$16="Si",1,IF('Datos de entrada (Sistema)'!$I$16="No",0))</f>
        <v>1</v>
      </c>
      <c r="F219" s="12">
        <f>IF('Datos de entrada (Sistema)'!$I$12="Trifásico",3,IF('Datos de entrada (Sistema)'!$I$12="Monofásico trifilar",2,IF('Datos de entrada (Sistema)'!$I$12="Monofásico bifilar",1)))</f>
        <v>3</v>
      </c>
      <c r="G219"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19" s="9">
        <f>IF(F219=3,'Datos de entrada (Sistema)'!$I$17*3*((Costos!G219/'Datos de entrada (Sistema)'!$I$17)^2)*'Datos de entrada (Conductor)'!L12*Costos!D219*Costos!$B$4,IF(F219=2,'Datos de entrada (Sistema)'!$I$17*2*((Costos!G219/'Datos de entrada (Sistema)'!$I$17)^2)*'Datos de entrada (Conductor)'!L12*Costos!D219*Costos!$B$4,IF(F219=1,'Datos de entrada (Sistema)'!$I$17*((Costos!G219/'Datos de entrada (Sistema)'!$I$17)^2)*'Datos de entrada (Conductor)'!L12*Costos!D219*Costos!$B$4,"error")))</f>
        <v>0</v>
      </c>
      <c r="I219" s="9">
        <f>'Datos de entrada (Sistema)'!$O$23*'Datos de entrada (Sistema)'!$P$23*'Datos de entrada (Sistema)'!$I$15*1000</f>
        <v>2289600</v>
      </c>
      <c r="J219" s="123">
        <f t="shared" si="3"/>
        <v>0</v>
      </c>
      <c r="K21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19" s="13">
        <f>IF(K219&gt;J219,(1+E219*0.04)*'Datos de entrada (Conductor)'!K12*D219,0)</f>
        <v>0</v>
      </c>
      <c r="M219" s="13">
        <f>IF(K219&gt;J219,G219^2*'Datos de entrada (Conductor)'!L12*D219*$B$5,0)</f>
        <v>0</v>
      </c>
    </row>
    <row r="220" spans="2:13" x14ac:dyDescent="0.25">
      <c r="B220" s="2">
        <v>10</v>
      </c>
      <c r="C220" s="2">
        <f>'Datos de entrada (Conductor)'!J13</f>
        <v>0</v>
      </c>
      <c r="D220" s="12">
        <f>IF(B220=1,'Datos de entrada (Sistema)'!$N$14,IF(B220=2,'Datos de entrada (Sistema)'!$N$15,IF(B220=3,'Datos de entrada (Sistema)'!$N$16,IF(B220=4,'Datos de entrada (Sistema)'!$N$17,IF(B220=5,'Datos de entrada (Sistema)'!$N$18,IF(B220=6,'Datos de entrada (Sistema)'!$N$19,IF(B220=7,'Datos de entrada (Sistema)'!$N$20,IF(B220=8,'Datos de entrada (Sistema)'!$N$21, IF(B220=9,'Datos de entrada (Sistema)'!$N$22,IF(B220=10,'Datos de entrada (Sistema)'!$N$23,IF(B220=11,'Datos de entrada (Sistema)'!$N$24,”Error”)))))))))))</f>
        <v>1.1000000000000001</v>
      </c>
      <c r="E220" s="12">
        <f>IF('Datos de entrada (Sistema)'!$I$16="Si",1,IF('Datos de entrada (Sistema)'!$I$16="No",0))</f>
        <v>1</v>
      </c>
      <c r="F220" s="12">
        <f>IF('Datos de entrada (Sistema)'!$I$12="Trifásico",3,IF('Datos de entrada (Sistema)'!$I$12="Monofásico trifilar",2,IF('Datos de entrada (Sistema)'!$I$12="Monofásico bifilar",1)))</f>
        <v>3</v>
      </c>
      <c r="G220"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20" s="9">
        <f>IF(F220=3,'Datos de entrada (Sistema)'!$I$17*3*((Costos!G220/'Datos de entrada (Sistema)'!$I$17)^2)*'Datos de entrada (Conductor)'!L13*Costos!D220*Costos!$B$4,IF(F220=2,'Datos de entrada (Sistema)'!$I$17*2*((Costos!G220/'Datos de entrada (Sistema)'!$I$17)^2)*'Datos de entrada (Conductor)'!L13*Costos!D220*Costos!$B$4,IF(F220=1,'Datos de entrada (Sistema)'!$I$17*((Costos!G220/'Datos de entrada (Sistema)'!$I$17)^2)*'Datos de entrada (Conductor)'!L13*Costos!D220*Costos!$B$4,"error")))</f>
        <v>0</v>
      </c>
      <c r="I220" s="9">
        <f>'Datos de entrada (Sistema)'!$O$23*'Datos de entrada (Sistema)'!$P$23*'Datos de entrada (Sistema)'!$I$15*1000</f>
        <v>2289600</v>
      </c>
      <c r="J220" s="123">
        <f t="shared" si="3"/>
        <v>0</v>
      </c>
      <c r="K22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20" s="13">
        <f>IF(K220&gt;J220,(1+E220*0.04)*'Datos de entrada (Conductor)'!K13*D220,0)</f>
        <v>0</v>
      </c>
      <c r="M220" s="13">
        <f>IF(K220&gt;J220,G220^2*'Datos de entrada (Conductor)'!L13*D220*$B$5,0)</f>
        <v>0</v>
      </c>
    </row>
    <row r="221" spans="2:13" x14ac:dyDescent="0.25">
      <c r="B221" s="2">
        <v>10</v>
      </c>
      <c r="C221" s="2">
        <f>'Datos de entrada (Conductor)'!J14</f>
        <v>8</v>
      </c>
      <c r="D221" s="12">
        <f>IF(B221=1,'Datos de entrada (Sistema)'!$N$14,IF(B221=2,'Datos de entrada (Sistema)'!$N$15,IF(B221=3,'Datos de entrada (Sistema)'!$N$16,IF(B221=4,'Datos de entrada (Sistema)'!$N$17,IF(B221=5,'Datos de entrada (Sistema)'!$N$18,IF(B221=6,'Datos de entrada (Sistema)'!$N$19,IF(B221=7,'Datos de entrada (Sistema)'!$N$20,IF(B221=8,'Datos de entrada (Sistema)'!$N$21, IF(B221=9,'Datos de entrada (Sistema)'!$N$22,IF(B221=10,'Datos de entrada (Sistema)'!$N$23,IF(B221=11,'Datos de entrada (Sistema)'!$N$24,”Error”)))))))))))</f>
        <v>1.1000000000000001</v>
      </c>
      <c r="E221" s="12">
        <f>IF('Datos de entrada (Sistema)'!$I$16="Si",1,IF('Datos de entrada (Sistema)'!$I$16="No",0))</f>
        <v>1</v>
      </c>
      <c r="F221" s="12">
        <f>IF('Datos de entrada (Sistema)'!$I$12="Trifásico",3,IF('Datos de entrada (Sistema)'!$I$12="Monofásico trifilar",2,IF('Datos de entrada (Sistema)'!$I$12="Monofásico bifilar",1)))</f>
        <v>3</v>
      </c>
      <c r="G221"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21" s="9">
        <f>IF(F221=3,'Datos de entrada (Sistema)'!$I$17*3*((Costos!G221/'Datos de entrada (Sistema)'!$I$17)^2)*'Datos de entrada (Conductor)'!L14*Costos!D221*Costos!$B$4,IF(F221=2,'Datos de entrada (Sistema)'!$I$17*2*((Costos!G221/'Datos de entrada (Sistema)'!$I$17)^2)*'Datos de entrada (Conductor)'!L14*Costos!D221*Costos!$B$4,IF(F221=1,'Datos de entrada (Sistema)'!$I$17*((Costos!G221/'Datos de entrada (Sistema)'!$I$17)^2)*'Datos de entrada (Conductor)'!L14*Costos!D221*Costos!$B$4,"error")))</f>
        <v>0</v>
      </c>
      <c r="I221" s="9">
        <f>'Datos de entrada (Sistema)'!$O$23*'Datos de entrada (Sistema)'!$P$23*'Datos de entrada (Sistema)'!$I$15*1000</f>
        <v>2289600</v>
      </c>
      <c r="J221" s="123">
        <f t="shared" si="3"/>
        <v>0</v>
      </c>
      <c r="K22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21" s="13">
        <f>IF(K221&gt;J221,(1+E221*0.04)*'Datos de entrada (Conductor)'!K14*D221,0)</f>
        <v>0</v>
      </c>
      <c r="M221" s="13">
        <f>IF(K221&gt;J221,G221^2*'Datos de entrada (Conductor)'!L14*D221*$B$5,0)</f>
        <v>0</v>
      </c>
    </row>
    <row r="222" spans="2:13" x14ac:dyDescent="0.25">
      <c r="B222" s="2">
        <v>10</v>
      </c>
      <c r="C222" s="2">
        <f>'Datos de entrada (Conductor)'!J15</f>
        <v>6</v>
      </c>
      <c r="D222" s="12">
        <f>IF(B222=1,'Datos de entrada (Sistema)'!$N$14,IF(B222=2,'Datos de entrada (Sistema)'!$N$15,IF(B222=3,'Datos de entrada (Sistema)'!$N$16,IF(B222=4,'Datos de entrada (Sistema)'!$N$17,IF(B222=5,'Datos de entrada (Sistema)'!$N$18,IF(B222=6,'Datos de entrada (Sistema)'!$N$19,IF(B222=7,'Datos de entrada (Sistema)'!$N$20,IF(B222=8,'Datos de entrada (Sistema)'!$N$21, IF(B222=9,'Datos de entrada (Sistema)'!$N$22,IF(B222=10,'Datos de entrada (Sistema)'!$N$23,IF(B222=11,'Datos de entrada (Sistema)'!$N$24,”Error”)))))))))))</f>
        <v>1.1000000000000001</v>
      </c>
      <c r="E222" s="12">
        <f>IF('Datos de entrada (Sistema)'!$I$16="Si",1,IF('Datos de entrada (Sistema)'!$I$16="No",0))</f>
        <v>1</v>
      </c>
      <c r="F222" s="12">
        <f>IF('Datos de entrada (Sistema)'!$I$12="Trifásico",3,IF('Datos de entrada (Sistema)'!$I$12="Monofásico trifilar",2,IF('Datos de entrada (Sistema)'!$I$12="Monofásico bifilar",1)))</f>
        <v>3</v>
      </c>
      <c r="G222"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22" s="9">
        <f>IF(F222=3,'Datos de entrada (Sistema)'!$I$17*3*((Costos!G222/'Datos de entrada (Sistema)'!$I$17)^2)*'Datos de entrada (Conductor)'!L15*Costos!D222*Costos!$B$4,IF(F222=2,'Datos de entrada (Sistema)'!$I$17*2*((Costos!G222/'Datos de entrada (Sistema)'!$I$17)^2)*'Datos de entrada (Conductor)'!L15*Costos!D222*Costos!$B$4,IF(F222=1,'Datos de entrada (Sistema)'!$I$17*((Costos!G222/'Datos de entrada (Sistema)'!$I$17)^2)*'Datos de entrada (Conductor)'!L15*Costos!D222*Costos!$B$4,"error")))</f>
        <v>0</v>
      </c>
      <c r="I222" s="9">
        <f>'Datos de entrada (Sistema)'!$O$23*'Datos de entrada (Sistema)'!$P$23*'Datos de entrada (Sistema)'!$I$15*1000</f>
        <v>2289600</v>
      </c>
      <c r="J222" s="123">
        <f t="shared" si="3"/>
        <v>0</v>
      </c>
      <c r="K22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22" s="13">
        <f>IF(K222&gt;J222,(1+E222*0.04)*'Datos de entrada (Conductor)'!K15*D222,0)</f>
        <v>0</v>
      </c>
      <c r="M222" s="13">
        <f>IF(K222&gt;J222,G222^2*'Datos de entrada (Conductor)'!L15*D222*$B$5,0)</f>
        <v>0</v>
      </c>
    </row>
    <row r="223" spans="2:13" x14ac:dyDescent="0.25">
      <c r="B223" s="2">
        <v>10</v>
      </c>
      <c r="C223" s="2">
        <f>'Datos de entrada (Conductor)'!J16</f>
        <v>4</v>
      </c>
      <c r="D223" s="12">
        <f>IF(B223=1,'Datos de entrada (Sistema)'!$N$14,IF(B223=2,'Datos de entrada (Sistema)'!$N$15,IF(B223=3,'Datos de entrada (Sistema)'!$N$16,IF(B223=4,'Datos de entrada (Sistema)'!$N$17,IF(B223=5,'Datos de entrada (Sistema)'!$N$18,IF(B223=6,'Datos de entrada (Sistema)'!$N$19,IF(B223=7,'Datos de entrada (Sistema)'!$N$20,IF(B223=8,'Datos de entrada (Sistema)'!$N$21, IF(B223=9,'Datos de entrada (Sistema)'!$N$22,IF(B223=10,'Datos de entrada (Sistema)'!$N$23,IF(B223=11,'Datos de entrada (Sistema)'!$N$24,”Error”)))))))))))</f>
        <v>1.1000000000000001</v>
      </c>
      <c r="E223" s="12">
        <f>IF('Datos de entrada (Sistema)'!$I$16="Si",1,IF('Datos de entrada (Sistema)'!$I$16="No",0))</f>
        <v>1</v>
      </c>
      <c r="F223" s="12">
        <f>IF('Datos de entrada (Sistema)'!$I$12="Trifásico",3,IF('Datos de entrada (Sistema)'!$I$12="Monofásico trifilar",2,IF('Datos de entrada (Sistema)'!$I$12="Monofásico bifilar",1)))</f>
        <v>3</v>
      </c>
      <c r="G223"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23" s="9">
        <f>IF(F223=3,'Datos de entrada (Sistema)'!$I$17*3*((Costos!G223/'Datos de entrada (Sistema)'!$I$17)^2)*'Datos de entrada (Conductor)'!L16*Costos!D223*Costos!$B$4,IF(F223=2,'Datos de entrada (Sistema)'!$I$17*2*((Costos!G223/'Datos de entrada (Sistema)'!$I$17)^2)*'Datos de entrada (Conductor)'!L16*Costos!D223*Costos!$B$4,IF(F223=1,'Datos de entrada (Sistema)'!$I$17*((Costos!G223/'Datos de entrada (Sistema)'!$I$17)^2)*'Datos de entrada (Conductor)'!L16*Costos!D223*Costos!$B$4,"error")))</f>
        <v>76635.002865765215</v>
      </c>
      <c r="I223" s="9">
        <f>'Datos de entrada (Sistema)'!$O$23*'Datos de entrada (Sistema)'!$P$23*'Datos de entrada (Sistema)'!$I$15*1000</f>
        <v>2289600</v>
      </c>
      <c r="J223" s="123">
        <f t="shared" si="3"/>
        <v>3.347091320133002E-2</v>
      </c>
      <c r="K22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23" s="13">
        <f>IF(K223&gt;J223,(1+E223*0.04)*'Datos de entrada (Conductor)'!K16*D223,0)</f>
        <v>0</v>
      </c>
      <c r="M223" s="13">
        <f>IF(K223&gt;J223,G223^2*'Datos de entrada (Conductor)'!L16*D223*$B$5,0)</f>
        <v>0</v>
      </c>
    </row>
    <row r="224" spans="2:13" x14ac:dyDescent="0.25">
      <c r="B224" s="2">
        <v>10</v>
      </c>
      <c r="C224" s="2">
        <f>'Datos de entrada (Conductor)'!J17</f>
        <v>2</v>
      </c>
      <c r="D224" s="12">
        <f>IF(B224=1,'Datos de entrada (Sistema)'!$N$14,IF(B224=2,'Datos de entrada (Sistema)'!$N$15,IF(B224=3,'Datos de entrada (Sistema)'!$N$16,IF(B224=4,'Datos de entrada (Sistema)'!$N$17,IF(B224=5,'Datos de entrada (Sistema)'!$N$18,IF(B224=6,'Datos de entrada (Sistema)'!$N$19,IF(B224=7,'Datos de entrada (Sistema)'!$N$20,IF(B224=8,'Datos de entrada (Sistema)'!$N$21, IF(B224=9,'Datos de entrada (Sistema)'!$N$22,IF(B224=10,'Datos de entrada (Sistema)'!$N$23,IF(B224=11,'Datos de entrada (Sistema)'!$N$24,”Error”)))))))))))</f>
        <v>1.1000000000000001</v>
      </c>
      <c r="E224" s="12">
        <f>IF('Datos de entrada (Sistema)'!$I$16="Si",1,IF('Datos de entrada (Sistema)'!$I$16="No",0))</f>
        <v>1</v>
      </c>
      <c r="F224" s="12">
        <f>IF('Datos de entrada (Sistema)'!$I$12="Trifásico",3,IF('Datos de entrada (Sistema)'!$I$12="Monofásico trifilar",2,IF('Datos de entrada (Sistema)'!$I$12="Monofásico bifilar",1)))</f>
        <v>3</v>
      </c>
      <c r="G224"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24" s="9">
        <f>IF(F224=3,'Datos de entrada (Sistema)'!$I$17*3*((Costos!G224/'Datos de entrada (Sistema)'!$I$17)^2)*'Datos de entrada (Conductor)'!L17*Costos!D224*Costos!$B$4,IF(F224=2,'Datos de entrada (Sistema)'!$I$17*2*((Costos!G224/'Datos de entrada (Sistema)'!$I$17)^2)*'Datos de entrada (Conductor)'!L17*Costos!D224*Costos!$B$4,IF(F224=1,'Datos de entrada (Sistema)'!$I$17*((Costos!G224/'Datos de entrada (Sistema)'!$I$17)^2)*'Datos de entrada (Conductor)'!L17*Costos!D224*Costos!$B$4,"error")))</f>
        <v>48163.682933953518</v>
      </c>
      <c r="I224" s="9">
        <f>'Datos de entrada (Sistema)'!$O$23*'Datos de entrada (Sistema)'!$P$23*'Datos de entrada (Sistema)'!$I$15*1000</f>
        <v>2289600</v>
      </c>
      <c r="J224" s="123">
        <f t="shared" si="3"/>
        <v>2.1035850338030012E-2</v>
      </c>
      <c r="K22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24" s="13">
        <f>IF(K224&gt;J224,(1+E224*0.04)*'Datos de entrada (Conductor)'!K17*D224,0)</f>
        <v>0</v>
      </c>
      <c r="M224" s="13">
        <f>IF(K224&gt;J224,G224^2*'Datos de entrada (Conductor)'!L17*D224*$B$5,0)</f>
        <v>0</v>
      </c>
    </row>
    <row r="225" spans="2:13" x14ac:dyDescent="0.25">
      <c r="B225" s="2">
        <v>10</v>
      </c>
      <c r="C225" s="2">
        <f>'Datos de entrada (Conductor)'!J18</f>
        <v>1</v>
      </c>
      <c r="D225" s="12">
        <f>IF(B225=1,'Datos de entrada (Sistema)'!$N$14,IF(B225=2,'Datos de entrada (Sistema)'!$N$15,IF(B225=3,'Datos de entrada (Sistema)'!$N$16,IF(B225=4,'Datos de entrada (Sistema)'!$N$17,IF(B225=5,'Datos de entrada (Sistema)'!$N$18,IF(B225=6,'Datos de entrada (Sistema)'!$N$19,IF(B225=7,'Datos de entrada (Sistema)'!$N$20,IF(B225=8,'Datos de entrada (Sistema)'!$N$21, IF(B225=9,'Datos de entrada (Sistema)'!$N$22,IF(B225=10,'Datos de entrada (Sistema)'!$N$23,IF(B225=11,'Datos de entrada (Sistema)'!$N$24,”Error”)))))))))))</f>
        <v>1.1000000000000001</v>
      </c>
      <c r="E225" s="12">
        <f>IF('Datos de entrada (Sistema)'!$I$16="Si",1,IF('Datos de entrada (Sistema)'!$I$16="No",0))</f>
        <v>1</v>
      </c>
      <c r="F225" s="12">
        <f>IF('Datos de entrada (Sistema)'!$I$12="Trifásico",3,IF('Datos de entrada (Sistema)'!$I$12="Monofásico trifilar",2,IF('Datos de entrada (Sistema)'!$I$12="Monofásico bifilar",1)))</f>
        <v>3</v>
      </c>
      <c r="G225"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25" s="9">
        <f>IF(F225=3,'Datos de entrada (Sistema)'!$I$17*3*((Costos!G225/'Datos de entrada (Sistema)'!$I$17)^2)*'Datos de entrada (Conductor)'!L18*Costos!D225*Costos!$B$4,IF(F225=2,'Datos de entrada (Sistema)'!$I$17*2*((Costos!G225/'Datos de entrada (Sistema)'!$I$17)^2)*'Datos de entrada (Conductor)'!L18*Costos!D225*Costos!$B$4,IF(F225=1,'Datos de entrada (Sistema)'!$I$17*((Costos!G225/'Datos de entrada (Sistema)'!$I$17)^2)*'Datos de entrada (Conductor)'!L18*Costos!D225*Costos!$B$4,"error")))</f>
        <v>0</v>
      </c>
      <c r="I225" s="9">
        <f>'Datos de entrada (Sistema)'!$O$23*'Datos de entrada (Sistema)'!$P$23*'Datos de entrada (Sistema)'!$I$15*1000</f>
        <v>2289600</v>
      </c>
      <c r="J225" s="123">
        <f t="shared" si="3"/>
        <v>0</v>
      </c>
      <c r="K22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25" s="13">
        <f>IF(K225&gt;J225,(1+E225*0.04)*'Datos de entrada (Conductor)'!K18*D225,0)</f>
        <v>0</v>
      </c>
      <c r="M225" s="13">
        <f>IF(K225&gt;J225,G225^2*'Datos de entrada (Conductor)'!L18*D225*$B$5,0)</f>
        <v>0</v>
      </c>
    </row>
    <row r="226" spans="2:13" x14ac:dyDescent="0.25">
      <c r="B226" s="2">
        <v>10</v>
      </c>
      <c r="C226" s="2" t="str">
        <f>'Datos de entrada (Conductor)'!J19</f>
        <v>1/0</v>
      </c>
      <c r="D226" s="12">
        <f>IF(B226=1,'Datos de entrada (Sistema)'!$N$14,IF(B226=2,'Datos de entrada (Sistema)'!$N$15,IF(B226=3,'Datos de entrada (Sistema)'!$N$16,IF(B226=4,'Datos de entrada (Sistema)'!$N$17,IF(B226=5,'Datos de entrada (Sistema)'!$N$18,IF(B226=6,'Datos de entrada (Sistema)'!$N$19,IF(B226=7,'Datos de entrada (Sistema)'!$N$20,IF(B226=8,'Datos de entrada (Sistema)'!$N$21, IF(B226=9,'Datos de entrada (Sistema)'!$N$22,IF(B226=10,'Datos de entrada (Sistema)'!$N$23,IF(B226=11,'Datos de entrada (Sistema)'!$N$24,”Error”)))))))))))</f>
        <v>1.1000000000000001</v>
      </c>
      <c r="E226" s="12">
        <f>IF('Datos de entrada (Sistema)'!$I$16="Si",1,IF('Datos de entrada (Sistema)'!$I$16="No",0))</f>
        <v>1</v>
      </c>
      <c r="F226" s="12">
        <f>IF('Datos de entrada (Sistema)'!$I$12="Trifásico",3,IF('Datos de entrada (Sistema)'!$I$12="Monofásico trifilar",2,IF('Datos de entrada (Sistema)'!$I$12="Monofásico bifilar",1)))</f>
        <v>3</v>
      </c>
      <c r="G226"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26" s="9">
        <f>IF(F226=3,'Datos de entrada (Sistema)'!$I$17*3*((Costos!G226/'Datos de entrada (Sistema)'!$I$17)^2)*'Datos de entrada (Conductor)'!L19*Costos!D226*Costos!$B$4,IF(F226=2,'Datos de entrada (Sistema)'!$I$17*2*((Costos!G226/'Datos de entrada (Sistema)'!$I$17)^2)*'Datos de entrada (Conductor)'!L19*Costos!D226*Costos!$B$4,IF(F226=1,'Datos de entrada (Sistema)'!$I$17*((Costos!G226/'Datos de entrada (Sistema)'!$I$17)^2)*'Datos de entrada (Conductor)'!L19*Costos!D226*Costos!$B$4,"error")))</f>
        <v>30271.024099435694</v>
      </c>
      <c r="I226" s="9">
        <f>'Datos de entrada (Sistema)'!$O$23*'Datos de entrada (Sistema)'!$P$23*'Datos de entrada (Sistema)'!$I$15*1000</f>
        <v>2289600</v>
      </c>
      <c r="J226" s="123">
        <f t="shared" si="3"/>
        <v>1.3221097178300006E-2</v>
      </c>
      <c r="K22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26" s="13">
        <f>IF(K226&gt;J226,(1+E226*0.04)*'Datos de entrada (Conductor)'!K19*D226,0)</f>
        <v>0</v>
      </c>
      <c r="M226" s="13">
        <f>IF(K226&gt;J226,G226^2*'Datos de entrada (Conductor)'!L19*D226*$B$5,0)</f>
        <v>0</v>
      </c>
    </row>
    <row r="227" spans="2:13" x14ac:dyDescent="0.25">
      <c r="B227" s="2">
        <v>10</v>
      </c>
      <c r="C227" s="2" t="str">
        <f>'Datos de entrada (Conductor)'!J20</f>
        <v>2/0</v>
      </c>
      <c r="D227" s="12">
        <f>IF(B227=1,'Datos de entrada (Sistema)'!$N$14,IF(B227=2,'Datos de entrada (Sistema)'!$N$15,IF(B227=3,'Datos de entrada (Sistema)'!$N$16,IF(B227=4,'Datos de entrada (Sistema)'!$N$17,IF(B227=5,'Datos de entrada (Sistema)'!$N$18,IF(B227=6,'Datos de entrada (Sistema)'!$N$19,IF(B227=7,'Datos de entrada (Sistema)'!$N$20,IF(B227=8,'Datos de entrada (Sistema)'!$N$21, IF(B227=9,'Datos de entrada (Sistema)'!$N$22,IF(B227=10,'Datos de entrada (Sistema)'!$N$23,IF(B227=11,'Datos de entrada (Sistema)'!$N$24,”Error”)))))))))))</f>
        <v>1.1000000000000001</v>
      </c>
      <c r="E227" s="12">
        <f>IF('Datos de entrada (Sistema)'!$I$16="Si",1,IF('Datos de entrada (Sistema)'!$I$16="No",0))</f>
        <v>1</v>
      </c>
      <c r="F227" s="12">
        <f>IF('Datos de entrada (Sistema)'!$I$12="Trifásico",3,IF('Datos de entrada (Sistema)'!$I$12="Monofásico trifilar",2,IF('Datos de entrada (Sistema)'!$I$12="Monofásico bifilar",1)))</f>
        <v>3</v>
      </c>
      <c r="G227"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27" s="9">
        <f>IF(F227=3,'Datos de entrada (Sistema)'!$I$17*3*((Costos!G227/'Datos de entrada (Sistema)'!$I$17)^2)*'Datos de entrada (Conductor)'!L20*Costos!D227*Costos!$B$4,IF(F227=2,'Datos de entrada (Sistema)'!$I$17*2*((Costos!G227/'Datos de entrada (Sistema)'!$I$17)^2)*'Datos de entrada (Conductor)'!L20*Costos!D227*Costos!$B$4,IF(F227=1,'Datos de entrada (Sistema)'!$I$17*((Costos!G227/'Datos de entrada (Sistema)'!$I$17)^2)*'Datos de entrada (Conductor)'!L20*Costos!D227*Costos!$B$4,"error")))</f>
        <v>24040.448271121408</v>
      </c>
      <c r="I227" s="9">
        <f>'Datos de entrada (Sistema)'!$O$23*'Datos de entrada (Sistema)'!$P$23*'Datos de entrada (Sistema)'!$I$15*1000</f>
        <v>2289600</v>
      </c>
      <c r="J227" s="123">
        <f t="shared" si="3"/>
        <v>1.0499846379770007E-2</v>
      </c>
      <c r="K22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27" s="13">
        <f>IF(K227&gt;J227,(1+E227*0.04)*'Datos de entrada (Conductor)'!K20*D227,0)</f>
        <v>84127472</v>
      </c>
      <c r="M227" s="13">
        <f>IF(K227&gt;J227,G227^2*'Datos de entrada (Conductor)'!L20*D227*$B$5,0)</f>
        <v>129700095.15387638</v>
      </c>
    </row>
    <row r="228" spans="2:13" x14ac:dyDescent="0.25">
      <c r="B228" s="2">
        <v>10</v>
      </c>
      <c r="C228" s="2" t="str">
        <f>'Datos de entrada (Conductor)'!J21</f>
        <v>3/0</v>
      </c>
      <c r="D228" s="12">
        <f>IF(B228=1,'Datos de entrada (Sistema)'!$N$14,IF(B228=2,'Datos de entrada (Sistema)'!$N$15,IF(B228=3,'Datos de entrada (Sistema)'!$N$16,IF(B228=4,'Datos de entrada (Sistema)'!$N$17,IF(B228=5,'Datos de entrada (Sistema)'!$N$18,IF(B228=6,'Datos de entrada (Sistema)'!$N$19,IF(B228=7,'Datos de entrada (Sistema)'!$N$20,IF(B228=8,'Datos de entrada (Sistema)'!$N$21, IF(B228=9,'Datos de entrada (Sistema)'!$N$22,IF(B228=10,'Datos de entrada (Sistema)'!$N$23,IF(B228=11,'Datos de entrada (Sistema)'!$N$24,”Error”)))))))))))</f>
        <v>1.1000000000000001</v>
      </c>
      <c r="E228" s="12">
        <f>IF('Datos de entrada (Sistema)'!$I$16="Si",1,IF('Datos de entrada (Sistema)'!$I$16="No",0))</f>
        <v>1</v>
      </c>
      <c r="F228" s="12">
        <f>IF('Datos de entrada (Sistema)'!$I$12="Trifásico",3,IF('Datos de entrada (Sistema)'!$I$12="Monofásico trifilar",2,IF('Datos de entrada (Sistema)'!$I$12="Monofásico bifilar",1)))</f>
        <v>3</v>
      </c>
      <c r="G228"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28" s="9">
        <f>IF(F228=3,'Datos de entrada (Sistema)'!$I$17*3*((Costos!G228/'Datos de entrada (Sistema)'!$I$17)^2)*'Datos de entrada (Conductor)'!L21*Costos!D228*Costos!$B$4,IF(F228=2,'Datos de entrada (Sistema)'!$I$17*2*((Costos!G228/'Datos de entrada (Sistema)'!$I$17)^2)*'Datos de entrada (Conductor)'!L21*Costos!D228*Costos!$B$4,IF(F228=1,'Datos de entrada (Sistema)'!$I$17*((Costos!G228/'Datos de entrada (Sistema)'!$I$17)^2)*'Datos de entrada (Conductor)'!L21*Costos!D228*Costos!$B$4,"error")))</f>
        <v>19066.065951808665</v>
      </c>
      <c r="I228" s="9">
        <f>'Datos de entrada (Sistema)'!$O$23*'Datos de entrada (Sistema)'!$P$23*'Datos de entrada (Sistema)'!$I$15*1000</f>
        <v>2289600</v>
      </c>
      <c r="J228" s="123">
        <f t="shared" si="3"/>
        <v>8.3272475331100035E-3</v>
      </c>
      <c r="K22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28" s="13">
        <f>IF(K228&gt;J228,(1+E228*0.04)*'Datos de entrada (Conductor)'!K21*D228,0)</f>
        <v>100109152.00000001</v>
      </c>
      <c r="M228" s="13">
        <f>IF(K228&gt;J228,G228^2*'Datos de entrada (Conductor)'!L21*D228*$B$5,0)</f>
        <v>102862914.21321802</v>
      </c>
    </row>
    <row r="229" spans="2:13" x14ac:dyDescent="0.25">
      <c r="B229" s="2">
        <v>10</v>
      </c>
      <c r="C229" s="2" t="str">
        <f>'Datos de entrada (Conductor)'!J22</f>
        <v>4/0</v>
      </c>
      <c r="D229" s="12">
        <f>IF(B229=1,'Datos de entrada (Sistema)'!$N$14,IF(B229=2,'Datos de entrada (Sistema)'!$N$15,IF(B229=3,'Datos de entrada (Sistema)'!$N$16,IF(B229=4,'Datos de entrada (Sistema)'!$N$17,IF(B229=5,'Datos de entrada (Sistema)'!$N$18,IF(B229=6,'Datos de entrada (Sistema)'!$N$19,IF(B229=7,'Datos de entrada (Sistema)'!$N$20,IF(B229=8,'Datos de entrada (Sistema)'!$N$21, IF(B229=9,'Datos de entrada (Sistema)'!$N$22,IF(B229=10,'Datos de entrada (Sistema)'!$N$23,IF(B229=11,'Datos de entrada (Sistema)'!$N$24,”Error”)))))))))))</f>
        <v>1.1000000000000001</v>
      </c>
      <c r="E229" s="12">
        <f>IF('Datos de entrada (Sistema)'!$I$16="Si",1,IF('Datos de entrada (Sistema)'!$I$16="No",0))</f>
        <v>1</v>
      </c>
      <c r="F229" s="12">
        <f>IF('Datos de entrada (Sistema)'!$I$12="Trifásico",3,IF('Datos de entrada (Sistema)'!$I$12="Monofásico trifilar",2,IF('Datos de entrada (Sistema)'!$I$12="Monofásico bifilar",1)))</f>
        <v>3</v>
      </c>
      <c r="G229"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29" s="9">
        <f>IF(F229=3,'Datos de entrada (Sistema)'!$I$17*3*((Costos!G229/'Datos de entrada (Sistema)'!$I$17)^2)*'Datos de entrada (Conductor)'!L22*Costos!D229*Costos!$B$4,IF(F229=2,'Datos de entrada (Sistema)'!$I$17*2*((Costos!G229/'Datos de entrada (Sistema)'!$I$17)^2)*'Datos de entrada (Conductor)'!L22*Costos!D229*Costos!$B$4,IF(F229=1,'Datos de entrada (Sistema)'!$I$17*((Costos!G229/'Datos de entrada (Sistema)'!$I$17)^2)*'Datos de entrada (Conductor)'!L22*Costos!D229*Costos!$B$4,"error")))</f>
        <v>15113.915599706359</v>
      </c>
      <c r="I229" s="9">
        <f>'Datos de entrada (Sistema)'!$O$23*'Datos de entrada (Sistema)'!$P$23*'Datos de entrada (Sistema)'!$I$15*1000</f>
        <v>2289600</v>
      </c>
      <c r="J229" s="123">
        <f t="shared" si="3"/>
        <v>6.601116177370003E-3</v>
      </c>
      <c r="K22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29" s="13">
        <f>IF(K229&gt;J229,(1+E229*0.04)*'Datos de entrada (Conductor)'!K22*D229,0)</f>
        <v>117834288.00000001</v>
      </c>
      <c r="M229" s="13">
        <f>IF(K229&gt;J229,G229^2*'Datos de entrada (Conductor)'!L22*D229*$B$5,0)</f>
        <v>81540754.536776006</v>
      </c>
    </row>
    <row r="230" spans="2:13" x14ac:dyDescent="0.25">
      <c r="B230" s="2">
        <v>10</v>
      </c>
      <c r="C230" s="2">
        <f>'Datos de entrada (Conductor)'!J23</f>
        <v>250</v>
      </c>
      <c r="D230" s="12">
        <f>IF(B230=1,'Datos de entrada (Sistema)'!$N$14,IF(B230=2,'Datos de entrada (Sistema)'!$N$15,IF(B230=3,'Datos de entrada (Sistema)'!$N$16,IF(B230=4,'Datos de entrada (Sistema)'!$N$17,IF(B230=5,'Datos de entrada (Sistema)'!$N$18,IF(B230=6,'Datos de entrada (Sistema)'!$N$19,IF(B230=7,'Datos de entrada (Sistema)'!$N$20,IF(B230=8,'Datos de entrada (Sistema)'!$N$21, IF(B230=9,'Datos de entrada (Sistema)'!$N$22,IF(B230=10,'Datos de entrada (Sistema)'!$N$23,IF(B230=11,'Datos de entrada (Sistema)'!$N$24,”Error”)))))))))))</f>
        <v>1.1000000000000001</v>
      </c>
      <c r="E230" s="12">
        <f>IF('Datos de entrada (Sistema)'!$I$16="Si",1,IF('Datos de entrada (Sistema)'!$I$16="No",0))</f>
        <v>1</v>
      </c>
      <c r="F230" s="12">
        <f>IF('Datos de entrada (Sistema)'!$I$12="Trifásico",3,IF('Datos de entrada (Sistema)'!$I$12="Monofásico trifilar",2,IF('Datos de entrada (Sistema)'!$I$12="Monofásico bifilar",1)))</f>
        <v>3</v>
      </c>
      <c r="G230"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30" s="9">
        <f>IF(F230=3,'Datos de entrada (Sistema)'!$I$17*3*((Costos!G230/'Datos de entrada (Sistema)'!$I$17)^2)*'Datos de entrada (Conductor)'!L23*Costos!D230*Costos!$B$4,IF(F230=2,'Datos de entrada (Sistema)'!$I$17*2*((Costos!G230/'Datos de entrada (Sistema)'!$I$17)^2)*'Datos de entrada (Conductor)'!L23*Costos!D230*Costos!$B$4,IF(F230=1,'Datos de entrada (Sistema)'!$I$17*((Costos!G230/'Datos de entrada (Sistema)'!$I$17)^2)*'Datos de entrada (Conductor)'!L23*Costos!D230*Costos!$B$4,"error")))</f>
        <v>0</v>
      </c>
      <c r="I230" s="9">
        <f>'Datos de entrada (Sistema)'!$O$23*'Datos de entrada (Sistema)'!$P$23*'Datos de entrada (Sistema)'!$I$15*1000</f>
        <v>2289600</v>
      </c>
      <c r="J230" s="123">
        <f t="shared" si="3"/>
        <v>0</v>
      </c>
      <c r="K23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30" s="13">
        <f>IF(K230&gt;J230,(1+E230*0.04)*'Datos de entrada (Conductor)'!K23*D230,0)</f>
        <v>0</v>
      </c>
      <c r="M230" s="13">
        <f>IF(K230&gt;J230,G230^2*'Datos de entrada (Conductor)'!L23*D230*$B$5,0)</f>
        <v>0</v>
      </c>
    </row>
    <row r="231" spans="2:13" x14ac:dyDescent="0.25">
      <c r="B231" s="2">
        <v>10</v>
      </c>
      <c r="C231" s="2">
        <f>'Datos de entrada (Conductor)'!J24</f>
        <v>266</v>
      </c>
      <c r="D231" s="12">
        <f>IF(B231=1,'Datos de entrada (Sistema)'!$N$14,IF(B231=2,'Datos de entrada (Sistema)'!$N$15,IF(B231=3,'Datos de entrada (Sistema)'!$N$16,IF(B231=4,'Datos de entrada (Sistema)'!$N$17,IF(B231=5,'Datos de entrada (Sistema)'!$N$18,IF(B231=6,'Datos de entrada (Sistema)'!$N$19,IF(B231=7,'Datos de entrada (Sistema)'!$N$20,IF(B231=8,'Datos de entrada (Sistema)'!$N$21, IF(B231=9,'Datos de entrada (Sistema)'!$N$22,IF(B231=10,'Datos de entrada (Sistema)'!$N$23,IF(B231=11,'Datos de entrada (Sistema)'!$N$24,”Error”)))))))))))</f>
        <v>1.1000000000000001</v>
      </c>
      <c r="E231" s="12">
        <f>IF('Datos de entrada (Sistema)'!$I$16="Si",1,IF('Datos de entrada (Sistema)'!$I$16="No",0))</f>
        <v>1</v>
      </c>
      <c r="F231" s="12">
        <f>IF('Datos de entrada (Sistema)'!$I$12="Trifásico",3,IF('Datos de entrada (Sistema)'!$I$12="Monofásico trifilar",2,IF('Datos de entrada (Sistema)'!$I$12="Monofásico bifilar",1)))</f>
        <v>3</v>
      </c>
      <c r="G231"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31" s="9">
        <f>IF(F231=3,'Datos de entrada (Sistema)'!$I$17*3*((Costos!G231/'Datos de entrada (Sistema)'!$I$17)^2)*'Datos de entrada (Conductor)'!L24*Costos!D231*Costos!$B$4,IF(F231=2,'Datos de entrada (Sistema)'!$I$17*2*((Costos!G231/'Datos de entrada (Sistema)'!$I$17)^2)*'Datos de entrada (Conductor)'!L24*Costos!D231*Costos!$B$4,IF(F231=1,'Datos de entrada (Sistema)'!$I$17*((Costos!G231/'Datos de entrada (Sistema)'!$I$17)^2)*'Datos de entrada (Conductor)'!L24*Costos!D231*Costos!$B$4,"error")))</f>
        <v>12108.40963977428</v>
      </c>
      <c r="I231" s="9">
        <f>'Datos de entrada (Sistema)'!$O$23*'Datos de entrada (Sistema)'!$P$23*'Datos de entrada (Sistema)'!$I$15*1000</f>
        <v>2289600</v>
      </c>
      <c r="J231" s="123">
        <f t="shared" si="3"/>
        <v>5.2884388713200035E-3</v>
      </c>
      <c r="K23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31" s="13">
        <f>IF(K231&gt;J231,(1+E231*0.04)*'Datos de entrada (Conductor)'!K24*D231,0)</f>
        <v>140789792</v>
      </c>
      <c r="M231" s="13">
        <f>IF(K231&gt;J231,G231^2*'Datos de entrada (Conductor)'!L24*D231*$B$5,0)</f>
        <v>65325815.256421641</v>
      </c>
    </row>
    <row r="232" spans="2:13" x14ac:dyDescent="0.25">
      <c r="B232" s="2">
        <v>10</v>
      </c>
      <c r="C232" s="2">
        <f>'Datos de entrada (Conductor)'!J25</f>
        <v>336</v>
      </c>
      <c r="D232" s="12">
        <f>IF(B232=1,'Datos de entrada (Sistema)'!$N$14,IF(B232=2,'Datos de entrada (Sistema)'!$N$15,IF(B232=3,'Datos de entrada (Sistema)'!$N$16,IF(B232=4,'Datos de entrada (Sistema)'!$N$17,IF(B232=5,'Datos de entrada (Sistema)'!$N$18,IF(B232=6,'Datos de entrada (Sistema)'!$N$19,IF(B232=7,'Datos de entrada (Sistema)'!$N$20,IF(B232=8,'Datos de entrada (Sistema)'!$N$21, IF(B232=9,'Datos de entrada (Sistema)'!$N$22,IF(B232=10,'Datos de entrada (Sistema)'!$N$23,IF(B232=11,'Datos de entrada (Sistema)'!$N$24,”Error”)))))))))))</f>
        <v>1.1000000000000001</v>
      </c>
      <c r="E232" s="12">
        <f>IF('Datos de entrada (Sistema)'!$I$16="Si",1,IF('Datos de entrada (Sistema)'!$I$16="No",0))</f>
        <v>1</v>
      </c>
      <c r="F232" s="12">
        <f>IF('Datos de entrada (Sistema)'!$I$12="Trifásico",3,IF('Datos de entrada (Sistema)'!$I$12="Monofásico trifilar",2,IF('Datos de entrada (Sistema)'!$I$12="Monofásico bifilar",1)))</f>
        <v>3</v>
      </c>
      <c r="G232"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32" s="9">
        <f>IF(F232=3,'Datos de entrada (Sistema)'!$I$17*3*((Costos!G232/'Datos de entrada (Sistema)'!$I$17)^2)*'Datos de entrada (Conductor)'!L25*Costos!D232*Costos!$B$4,IF(F232=2,'Datos de entrada (Sistema)'!$I$17*2*((Costos!G232/'Datos de entrada (Sistema)'!$I$17)^2)*'Datos de entrada (Conductor)'!L25*Costos!D232*Costos!$B$4,IF(F232=1,'Datos de entrada (Sistema)'!$I$17*((Costos!G232/'Datos de entrada (Sistema)'!$I$17)^2)*'Datos de entrada (Conductor)'!L25*Costos!D232*Costos!$B$4,"error")))</f>
        <v>9614.0196634474123</v>
      </c>
      <c r="I232" s="9">
        <f>'Datos de entrada (Sistema)'!$O$23*'Datos de entrada (Sistema)'!$P$23*'Datos de entrada (Sistema)'!$I$15*1000</f>
        <v>2289600</v>
      </c>
      <c r="J232" s="123">
        <f t="shared" si="3"/>
        <v>4.1989953107300021E-3</v>
      </c>
      <c r="K23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32" s="13">
        <f>IF(K232&gt;J232,(1+E232*0.04)*'Datos de entrada (Conductor)'!K25*D232,0)</f>
        <v>163454720</v>
      </c>
      <c r="M232" s="13">
        <f>IF(K232&gt;J232,G232^2*'Datos de entrada (Conductor)'!L25*D232*$B$5,0)</f>
        <v>51868386.608175457</v>
      </c>
    </row>
    <row r="233" spans="2:13" x14ac:dyDescent="0.25">
      <c r="B233" s="2">
        <v>10</v>
      </c>
      <c r="C233" s="2">
        <f>'Datos de entrada (Conductor)'!J26</f>
        <v>350</v>
      </c>
      <c r="D233" s="12">
        <f>IF(B233=1,'Datos de entrada (Sistema)'!$N$14,IF(B233=2,'Datos de entrada (Sistema)'!$N$15,IF(B233=3,'Datos de entrada (Sistema)'!$N$16,IF(B233=4,'Datos de entrada (Sistema)'!$N$17,IF(B233=5,'Datos de entrada (Sistema)'!$N$18,IF(B233=6,'Datos de entrada (Sistema)'!$N$19,IF(B233=7,'Datos de entrada (Sistema)'!$N$20,IF(B233=8,'Datos de entrada (Sistema)'!$N$21, IF(B233=9,'Datos de entrada (Sistema)'!$N$22,IF(B233=10,'Datos de entrada (Sistema)'!$N$23,IF(B233=11,'Datos de entrada (Sistema)'!$N$24,”Error”)))))))))))</f>
        <v>1.1000000000000001</v>
      </c>
      <c r="E233" s="12">
        <f>IF('Datos de entrada (Sistema)'!$I$16="Si",1,IF('Datos de entrada (Sistema)'!$I$16="No",0))</f>
        <v>1</v>
      </c>
      <c r="F233" s="12">
        <f>IF('Datos de entrada (Sistema)'!$I$12="Trifásico",3,IF('Datos de entrada (Sistema)'!$I$12="Monofásico trifilar",2,IF('Datos de entrada (Sistema)'!$I$12="Monofásico bifilar",1)))</f>
        <v>3</v>
      </c>
      <c r="G233"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33" s="9">
        <f>IF(F233=3,'Datos de entrada (Sistema)'!$I$17*3*((Costos!G233/'Datos de entrada (Sistema)'!$I$17)^2)*'Datos de entrada (Conductor)'!L26*Costos!D233*Costos!$B$4,IF(F233=2,'Datos de entrada (Sistema)'!$I$17*2*((Costos!G233/'Datos de entrada (Sistema)'!$I$17)^2)*'Datos de entrada (Conductor)'!L26*Costos!D233*Costos!$B$4,IF(F233=1,'Datos de entrada (Sistema)'!$I$17*((Costos!G233/'Datos de entrada (Sistema)'!$I$17)^2)*'Datos de entrada (Conductor)'!L26*Costos!D233*Costos!$B$4,"error")))</f>
        <v>0</v>
      </c>
      <c r="I233" s="9">
        <f>'Datos de entrada (Sistema)'!$O$23*'Datos de entrada (Sistema)'!$P$23*'Datos de entrada (Sistema)'!$I$15*1000</f>
        <v>2289600</v>
      </c>
      <c r="J233" s="123">
        <f t="shared" si="3"/>
        <v>0</v>
      </c>
      <c r="K23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33" s="13">
        <f>IF(K233&gt;J233,(1+E233*0.04)*'Datos de entrada (Conductor)'!K26*D233,0)</f>
        <v>0</v>
      </c>
      <c r="M233" s="13">
        <f>IF(K233&gt;J233,G233^2*'Datos de entrada (Conductor)'!L26*D233*$B$5,0)</f>
        <v>0</v>
      </c>
    </row>
    <row r="234" spans="2:13" x14ac:dyDescent="0.25">
      <c r="B234" s="2">
        <v>10</v>
      </c>
      <c r="C234" s="2">
        <f>'Datos de entrada (Conductor)'!J27</f>
        <v>477</v>
      </c>
      <c r="D234" s="12">
        <f>IF(B234=1,'Datos de entrada (Sistema)'!$N$14,IF(B234=2,'Datos de entrada (Sistema)'!$N$15,IF(B234=3,'Datos de entrada (Sistema)'!$N$16,IF(B234=4,'Datos de entrada (Sistema)'!$N$17,IF(B234=5,'Datos de entrada (Sistema)'!$N$18,IF(B234=6,'Datos de entrada (Sistema)'!$N$19,IF(B234=7,'Datos de entrada (Sistema)'!$N$20,IF(B234=8,'Datos de entrada (Sistema)'!$N$21, IF(B234=9,'Datos de entrada (Sistema)'!$N$22,IF(B234=10,'Datos de entrada (Sistema)'!$N$23,IF(B234=11,'Datos de entrada (Sistema)'!$N$24,”Error”)))))))))))</f>
        <v>1.1000000000000001</v>
      </c>
      <c r="E234" s="12">
        <f>IF('Datos de entrada (Sistema)'!$I$16="Si",1,IF('Datos de entrada (Sistema)'!$I$16="No",0))</f>
        <v>1</v>
      </c>
      <c r="F234" s="12">
        <f>IF('Datos de entrada (Sistema)'!$I$12="Trifásico",3,IF('Datos de entrada (Sistema)'!$I$12="Monofásico trifilar",2,IF('Datos de entrada (Sistema)'!$I$12="Monofásico bifilar",1)))</f>
        <v>3</v>
      </c>
      <c r="G234"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34" s="9">
        <f>IF(F234=3,'Datos de entrada (Sistema)'!$I$17*3*((Costos!G234/'Datos de entrada (Sistema)'!$I$17)^2)*'Datos de entrada (Conductor)'!L27*Costos!D234*Costos!$B$4,IF(F234=2,'Datos de entrada (Sistema)'!$I$17*2*((Costos!G234/'Datos de entrada (Sistema)'!$I$17)^2)*'Datos de entrada (Conductor)'!L27*Costos!D234*Costos!$B$4,IF(F234=1,'Datos de entrada (Sistema)'!$I$17*((Costos!G234/'Datos de entrada (Sistema)'!$I$17)^2)*'Datos de entrada (Conductor)'!L27*Costos!D234*Costos!$B$4,"error")))</f>
        <v>6777.6858952719886</v>
      </c>
      <c r="I234" s="9">
        <f>'Datos de entrada (Sistema)'!$O$23*'Datos de entrada (Sistema)'!$P$23*'Datos de entrada (Sistema)'!$I$15*1000</f>
        <v>2289600</v>
      </c>
      <c r="J234" s="123">
        <f t="shared" si="3"/>
        <v>2.960205230290002E-3</v>
      </c>
      <c r="K23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34" s="13">
        <f>IF(K234&gt;J234,(1+E234*0.04)*'Datos de entrada (Conductor)'!K27*D234,0)</f>
        <v>203554208.00000003</v>
      </c>
      <c r="M234" s="13">
        <f>IF(K234&gt;J234,G234^2*'Datos de entrada (Conductor)'!L27*D234*$B$5,0)</f>
        <v>36566144.508870974</v>
      </c>
    </row>
    <row r="235" spans="2:13" x14ac:dyDescent="0.25">
      <c r="B235" s="2">
        <v>10</v>
      </c>
      <c r="C235" s="2">
        <f>'Datos de entrada (Conductor)'!J28</f>
        <v>500</v>
      </c>
      <c r="D235" s="12">
        <f>IF(B235=1,'Datos de entrada (Sistema)'!$N$14,IF(B235=2,'Datos de entrada (Sistema)'!$N$15,IF(B235=3,'Datos de entrada (Sistema)'!$N$16,IF(B235=4,'Datos de entrada (Sistema)'!$N$17,IF(B235=5,'Datos de entrada (Sistema)'!$N$18,IF(B235=6,'Datos de entrada (Sistema)'!$N$19,IF(B235=7,'Datos de entrada (Sistema)'!$N$20,IF(B235=8,'Datos de entrada (Sistema)'!$N$21, IF(B235=9,'Datos de entrada (Sistema)'!$N$22,IF(B235=10,'Datos de entrada (Sistema)'!$N$23,IF(B235=11,'Datos de entrada (Sistema)'!$N$24,”Error”)))))))))))</f>
        <v>1.1000000000000001</v>
      </c>
      <c r="E235" s="12">
        <f>IF('Datos de entrada (Sistema)'!$I$16="Si",1,IF('Datos de entrada (Sistema)'!$I$16="No",0))</f>
        <v>1</v>
      </c>
      <c r="F235" s="12">
        <f>IF('Datos de entrada (Sistema)'!$I$12="Trifásico",3,IF('Datos de entrada (Sistema)'!$I$12="Monofásico trifilar",2,IF('Datos de entrada (Sistema)'!$I$12="Monofásico bifilar",1)))</f>
        <v>3</v>
      </c>
      <c r="G235"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35" s="9">
        <f>IF(F235=3,'Datos de entrada (Sistema)'!$I$17*3*((Costos!G235/'Datos de entrada (Sistema)'!$I$17)^2)*'Datos de entrada (Conductor)'!L28*Costos!D235*Costos!$B$4,IF(F235=2,'Datos de entrada (Sistema)'!$I$17*2*((Costos!G235/'Datos de entrada (Sistema)'!$I$17)^2)*'Datos de entrada (Conductor)'!L28*Costos!D235*Costos!$B$4,IF(F235=1,'Datos de entrada (Sistema)'!$I$17*((Costos!G235/'Datos de entrada (Sistema)'!$I$17)^2)*'Datos de entrada (Conductor)'!L28*Costos!D235*Costos!$B$4,"error")))</f>
        <v>0</v>
      </c>
      <c r="I235" s="9">
        <f>'Datos de entrada (Sistema)'!$O$23*'Datos de entrada (Sistema)'!$P$23*'Datos de entrada (Sistema)'!$I$15*1000</f>
        <v>2289600</v>
      </c>
      <c r="J235" s="123">
        <f t="shared" si="3"/>
        <v>0</v>
      </c>
      <c r="K23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35" s="13">
        <f>IF(K235&gt;J235,(1+E235*0.04)*'Datos de entrada (Conductor)'!K28*D235,0)</f>
        <v>0</v>
      </c>
      <c r="M235" s="13">
        <f>IF(K235&gt;J235,G235^2*'Datos de entrada (Conductor)'!L28*D235*$B$5,0)</f>
        <v>0</v>
      </c>
    </row>
    <row r="236" spans="2:13" x14ac:dyDescent="0.25">
      <c r="B236" s="2">
        <v>10</v>
      </c>
      <c r="C236" s="2">
        <f>'Datos de entrada (Conductor)'!J29</f>
        <v>795</v>
      </c>
      <c r="D236" s="12">
        <f>IF(B236=1,'Datos de entrada (Sistema)'!$N$14,IF(B236=2,'Datos de entrada (Sistema)'!$N$15,IF(B236=3,'Datos de entrada (Sistema)'!$N$16,IF(B236=4,'Datos de entrada (Sistema)'!$N$17,IF(B236=5,'Datos de entrada (Sistema)'!$N$18,IF(B236=6,'Datos de entrada (Sistema)'!$N$19,IF(B236=7,'Datos de entrada (Sistema)'!$N$20,IF(B236=8,'Datos de entrada (Sistema)'!$N$21, IF(B236=9,'Datos de entrada (Sistema)'!$N$22,IF(B236=10,'Datos de entrada (Sistema)'!$N$23,IF(B236=11,'Datos de entrada (Sistema)'!$N$24,”Error”)))))))))))</f>
        <v>1.1000000000000001</v>
      </c>
      <c r="E236" s="12">
        <f>IF('Datos de entrada (Sistema)'!$I$16="Si",1,IF('Datos de entrada (Sistema)'!$I$16="No",0))</f>
        <v>1</v>
      </c>
      <c r="F236" s="12">
        <f>IF('Datos de entrada (Sistema)'!$I$12="Trifásico",3,IF('Datos de entrada (Sistema)'!$I$12="Monofásico trifilar",2,IF('Datos de entrada (Sistema)'!$I$12="Monofásico bifilar",1)))</f>
        <v>3</v>
      </c>
      <c r="G236"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36" s="9">
        <f>IF(F236=3,'Datos de entrada (Sistema)'!$I$17*3*((Costos!G236/'Datos de entrada (Sistema)'!$I$17)^2)*'Datos de entrada (Conductor)'!L29*Costos!D236*Costos!$B$4,IF(F236=2,'Datos de entrada (Sistema)'!$I$17*2*((Costos!G236/'Datos de entrada (Sistema)'!$I$17)^2)*'Datos de entrada (Conductor)'!L29*Costos!D236*Costos!$B$4,IF(F236=1,'Datos de entrada (Sistema)'!$I$17*((Costos!G236/'Datos de entrada (Sistema)'!$I$17)^2)*'Datos de entrada (Conductor)'!L29*Costos!D236*Costos!$B$4,"error")))</f>
        <v>4063.7320104949945</v>
      </c>
      <c r="I236" s="9">
        <f>'Datos de entrada (Sistema)'!$O$23*'Datos de entrada (Sistema)'!$P$23*'Datos de entrada (Sistema)'!$I$15*1000</f>
        <v>2289600</v>
      </c>
      <c r="J236" s="123">
        <f t="shared" si="3"/>
        <v>1.7748654832700011E-3</v>
      </c>
      <c r="K23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36" s="13">
        <f>IF(K236&gt;J236,(1+E236*0.04)*'Datos de entrada (Conductor)'!K29*D236,0)</f>
        <v>276198208</v>
      </c>
      <c r="M236" s="13">
        <f>IF(K236&gt;J236,G236^2*'Datos de entrada (Conductor)'!L29*D236*$B$5,0)</f>
        <v>21924151.434155777</v>
      </c>
    </row>
    <row r="237" spans="2:13" x14ac:dyDescent="0.25">
      <c r="B237" s="2">
        <v>10</v>
      </c>
      <c r="C237" s="2">
        <f>'Datos de entrada (Conductor)'!J30</f>
        <v>1000</v>
      </c>
      <c r="D237" s="12">
        <f>IF(B237=1,'Datos de entrada (Sistema)'!$N$14,IF(B237=2,'Datos de entrada (Sistema)'!$N$15,IF(B237=3,'Datos de entrada (Sistema)'!$N$16,IF(B237=4,'Datos de entrada (Sistema)'!$N$17,IF(B237=5,'Datos de entrada (Sistema)'!$N$18,IF(B237=6,'Datos de entrada (Sistema)'!$N$19,IF(B237=7,'Datos de entrada (Sistema)'!$N$20,IF(B237=8,'Datos de entrada (Sistema)'!$N$21, IF(B237=9,'Datos de entrada (Sistema)'!$N$22,IF(B237=10,'Datos de entrada (Sistema)'!$N$23,IF(B237=11,'Datos de entrada (Sistema)'!$N$24,”Error”)))))))))))</f>
        <v>1.1000000000000001</v>
      </c>
      <c r="E237" s="12">
        <f>IF('Datos de entrada (Sistema)'!$I$16="Si",1,IF('Datos de entrada (Sistema)'!$I$16="No",0))</f>
        <v>1</v>
      </c>
      <c r="F237" s="12">
        <f>IF('Datos de entrada (Sistema)'!$I$12="Trifásico",3,IF('Datos de entrada (Sistema)'!$I$12="Monofásico trifilar",2,IF('Datos de entrada (Sistema)'!$I$12="Monofásico bifilar",1)))</f>
        <v>3</v>
      </c>
      <c r="G237" s="23">
        <f>IF('Datos de entrada (Sistema)'!$I$12="Trifásico",('Datos de entrada (Sistema)'!$O$23)/(SQRT(3)*'Datos de entrada (Sistema)'!$I$13),IF('Datos de entrada (Sistema)'!$I$12="Monofásico trifilar",('Datos de entrada (Sistema)'!$O$23)/('Datos de entrada (Sistema)'!$I$13),IF('Datos de entrada (Sistema)'!$I$12="Monofásico bifilar",('Datos de entrada (Sistema)'!$O$23)/('Datos de entrada (Sistema)'!$I$13))))*(1+'Datos de entrada (Sistema)'!$Q$23)</f>
        <v>192.45008972987529</v>
      </c>
      <c r="H237" s="9">
        <f>IF(F237=3,'Datos de entrada (Sistema)'!$I$17*3*((Costos!G237/'Datos de entrada (Sistema)'!$I$17)^2)*'Datos de entrada (Conductor)'!L30*Costos!D237*Costos!$B$4,IF(F237=2,'Datos de entrada (Sistema)'!$I$17*2*((Costos!G237/'Datos de entrada (Sistema)'!$I$17)^2)*'Datos de entrada (Conductor)'!L30*Costos!D237*Costos!$B$4,IF(F237=1,'Datos de entrada (Sistema)'!$I$17*((Costos!G237/'Datos de entrada (Sistema)'!$I$17)^2)*'Datos de entrada (Conductor)'!L30*Costos!D237*Costos!$B$4,"error")))</f>
        <v>0</v>
      </c>
      <c r="I237" s="9">
        <f>'Datos de entrada (Sistema)'!$O$23*'Datos de entrada (Sistema)'!$P$23*'Datos de entrada (Sistema)'!$I$15*1000</f>
        <v>2289600</v>
      </c>
      <c r="J237" s="123">
        <f t="shared" si="3"/>
        <v>0</v>
      </c>
      <c r="K23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37" s="13">
        <f>IF(K237&gt;J237,(1+E237*0.04)*'Datos de entrada (Conductor)'!K30*D237,0)</f>
        <v>0</v>
      </c>
      <c r="M237" s="13">
        <f>IF(K237&gt;J237,G237^2*'Datos de entrada (Conductor)'!L30*D237*$B$5,0)</f>
        <v>0</v>
      </c>
    </row>
    <row r="238" spans="2:13" x14ac:dyDescent="0.25">
      <c r="B238" s="2">
        <v>11</v>
      </c>
      <c r="C238" s="2">
        <f>'Datos de entrada (Conductor)'!J8</f>
        <v>0</v>
      </c>
      <c r="D238" s="12">
        <f>IF(B238=1,'Datos de entrada (Sistema)'!$N$14,IF(B238=2,'Datos de entrada (Sistema)'!$N$15,IF(B238=3,'Datos de entrada (Sistema)'!$N$16,IF(B238=4,'Datos de entrada (Sistema)'!$N$17,IF(B238=5,'Datos de entrada (Sistema)'!$N$18,IF(B238=6,'Datos de entrada (Sistema)'!$N$19,IF(B238=7,'Datos de entrada (Sistema)'!$N$20,IF(B238=8,'Datos de entrada (Sistema)'!$N$21, IF(B238=9,'Datos de entrada (Sistema)'!$N$22,IF(B238=10,'Datos de entrada (Sistema)'!$N$23,IF(B238=11,'Datos de entrada (Sistema)'!$N$24,”Error”)))))))))))</f>
        <v>1.1000000000000001</v>
      </c>
      <c r="E238" s="12">
        <f>IF('Datos de entrada (Sistema)'!$I$16="Si",1,IF('Datos de entrada (Sistema)'!$I$16="No",0))</f>
        <v>1</v>
      </c>
      <c r="F238" s="12">
        <f>IF('Datos de entrada (Sistema)'!$I$12="Trifásico",3,IF('Datos de entrada (Sistema)'!$I$12="Monofásico trifilar",2,IF('Datos de entrada (Sistema)'!$I$12="Monofásico bifilar",1)))</f>
        <v>3</v>
      </c>
      <c r="G238"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38" s="9">
        <f>IF(F238=3,'Datos de entrada (Sistema)'!$I$17*3*((Costos!G238/'Datos de entrada (Sistema)'!$I$17)^2)*'Datos de entrada (Conductor)'!L8*Costos!D238*Costos!$B$4,IF(F238=2,'Datos de entrada (Sistema)'!$I$17*2*((Costos!G238/'Datos de entrada (Sistema)'!$I$17)^2)*'Datos de entrada (Conductor)'!L8*Costos!D238*Costos!$B$4,IF(F238=1,'Datos de entrada (Sistema)'!$I$17*((Costos!G238/'Datos de entrada (Sistema)'!$I$17)^2)*'Datos de entrada (Conductor)'!L8*Costos!D238*Costos!$B$4,"error")))</f>
        <v>0</v>
      </c>
      <c r="I238" s="9">
        <f>'Datos de entrada (Sistema)'!$O$24*'Datos de entrada (Sistema)'!$P$24*'Datos de entrada (Sistema)'!$I$15*1000</f>
        <v>2862000</v>
      </c>
      <c r="J238" s="123">
        <f t="shared" si="3"/>
        <v>0</v>
      </c>
      <c r="K23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38" s="13">
        <f>IF(K238&gt;J238,(1+E238*0.04)*'Datos de entrada (Conductor)'!K8*D238,0)</f>
        <v>0</v>
      </c>
      <c r="M238" s="13">
        <f>IF(K238&gt;J238,G238^2*'Datos de entrada (Conductor)'!L8*D238*$B$5,0)</f>
        <v>0</v>
      </c>
    </row>
    <row r="239" spans="2:13" x14ac:dyDescent="0.25">
      <c r="B239" s="2">
        <v>11</v>
      </c>
      <c r="C239" s="2">
        <f>'Datos de entrada (Conductor)'!J9</f>
        <v>0</v>
      </c>
      <c r="D239" s="12">
        <f>IF(B239=1,'Datos de entrada (Sistema)'!$N$14,IF(B239=2,'Datos de entrada (Sistema)'!$N$15,IF(B239=3,'Datos de entrada (Sistema)'!$N$16,IF(B239=4,'Datos de entrada (Sistema)'!$N$17,IF(B239=5,'Datos de entrada (Sistema)'!$N$18,IF(B239=6,'Datos de entrada (Sistema)'!$N$19,IF(B239=7,'Datos de entrada (Sistema)'!$N$20,IF(B239=8,'Datos de entrada (Sistema)'!$N$21, IF(B239=9,'Datos de entrada (Sistema)'!$N$22,IF(B239=10,'Datos de entrada (Sistema)'!$N$23,IF(B239=11,'Datos de entrada (Sistema)'!$N$24,”Error”)))))))))))</f>
        <v>1.1000000000000001</v>
      </c>
      <c r="E239" s="12">
        <f>IF('Datos de entrada (Sistema)'!$I$16="Si",1,IF('Datos de entrada (Sistema)'!$I$16="No",0))</f>
        <v>1</v>
      </c>
      <c r="F239" s="12">
        <f>IF('Datos de entrada (Sistema)'!$I$12="Trifásico",3,IF('Datos de entrada (Sistema)'!$I$12="Monofásico trifilar",2,IF('Datos de entrada (Sistema)'!$I$12="Monofásico bifilar",1)))</f>
        <v>3</v>
      </c>
      <c r="G239"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39" s="9">
        <f>IF(F239=3,'Datos de entrada (Sistema)'!$I$17*3*((Costos!G239/'Datos de entrada (Sistema)'!$I$17)^2)*'Datos de entrada (Conductor)'!L9*Costos!D239*Costos!$B$4,IF(F239=2,'Datos de entrada (Sistema)'!$I$17*2*((Costos!G239/'Datos de entrada (Sistema)'!$I$17)^2)*'Datos de entrada (Conductor)'!L9*Costos!D239*Costos!$B$4,IF(F239=1,'Datos de entrada (Sistema)'!$I$17*((Costos!G239/'Datos de entrada (Sistema)'!$I$17)^2)*'Datos de entrada (Conductor)'!L9*Costos!D239*Costos!$B$4,"error")))</f>
        <v>0</v>
      </c>
      <c r="I239" s="9">
        <f>'Datos de entrada (Sistema)'!$O$24*'Datos de entrada (Sistema)'!$P$24*'Datos de entrada (Sistema)'!$I$15*1000</f>
        <v>2862000</v>
      </c>
      <c r="J239" s="123">
        <f t="shared" si="3"/>
        <v>0</v>
      </c>
      <c r="K23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39" s="13">
        <f>IF(K239&gt;J239,(1+E239*0.04)*'Datos de entrada (Conductor)'!K9*D239,0)</f>
        <v>0</v>
      </c>
      <c r="M239" s="13">
        <f>IF(K239&gt;J239,G239^2*'Datos de entrada (Conductor)'!L9*D239*$B$5,0)</f>
        <v>0</v>
      </c>
    </row>
    <row r="240" spans="2:13" x14ac:dyDescent="0.25">
      <c r="B240" s="2">
        <v>11</v>
      </c>
      <c r="C240" s="2">
        <f>'Datos de entrada (Conductor)'!J10</f>
        <v>0</v>
      </c>
      <c r="D240" s="12">
        <f>IF(B240=1,'Datos de entrada (Sistema)'!$N$14,IF(B240=2,'Datos de entrada (Sistema)'!$N$15,IF(B240=3,'Datos de entrada (Sistema)'!$N$16,IF(B240=4,'Datos de entrada (Sistema)'!$N$17,IF(B240=5,'Datos de entrada (Sistema)'!$N$18,IF(B240=6,'Datos de entrada (Sistema)'!$N$19,IF(B240=7,'Datos de entrada (Sistema)'!$N$20,IF(B240=8,'Datos de entrada (Sistema)'!$N$21, IF(B240=9,'Datos de entrada (Sistema)'!$N$22,IF(B240=10,'Datos de entrada (Sistema)'!$N$23,IF(B240=11,'Datos de entrada (Sistema)'!$N$24,”Error”)))))))))))</f>
        <v>1.1000000000000001</v>
      </c>
      <c r="E240" s="12">
        <f>IF('Datos de entrada (Sistema)'!$I$16="Si",1,IF('Datos de entrada (Sistema)'!$I$16="No",0))</f>
        <v>1</v>
      </c>
      <c r="F240" s="12">
        <f>IF('Datos de entrada (Sistema)'!$I$12="Trifásico",3,IF('Datos de entrada (Sistema)'!$I$12="Monofásico trifilar",2,IF('Datos de entrada (Sistema)'!$I$12="Monofásico bifilar",1)))</f>
        <v>3</v>
      </c>
      <c r="G240"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40" s="9">
        <f>IF(F240=3,'Datos de entrada (Sistema)'!$I$17*3*((Costos!G240/'Datos de entrada (Sistema)'!$I$17)^2)*'Datos de entrada (Conductor)'!L10*Costos!D240*Costos!$B$4,IF(F240=2,'Datos de entrada (Sistema)'!$I$17*2*((Costos!G240/'Datos de entrada (Sistema)'!$I$17)^2)*'Datos de entrada (Conductor)'!L10*Costos!D240*Costos!$B$4,IF(F240=1,'Datos de entrada (Sistema)'!$I$17*((Costos!G240/'Datos de entrada (Sistema)'!$I$17)^2)*'Datos de entrada (Conductor)'!L10*Costos!D240*Costos!$B$4,"error")))</f>
        <v>0</v>
      </c>
      <c r="I240" s="9">
        <f>'Datos de entrada (Sistema)'!$O$24*'Datos de entrada (Sistema)'!$P$24*'Datos de entrada (Sistema)'!$I$15*1000</f>
        <v>2862000</v>
      </c>
      <c r="J240" s="123">
        <f t="shared" si="3"/>
        <v>0</v>
      </c>
      <c r="K24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40" s="13">
        <f>IF(K240&gt;J240,(1+E240*0.04)*'Datos de entrada (Conductor)'!K10*D240,0)</f>
        <v>0</v>
      </c>
      <c r="M240" s="13">
        <f>IF(K240&gt;J240,G240^2*'Datos de entrada (Conductor)'!L10*D240*$B$5,0)</f>
        <v>0</v>
      </c>
    </row>
    <row r="241" spans="2:13" x14ac:dyDescent="0.25">
      <c r="B241" s="2">
        <v>11</v>
      </c>
      <c r="C241" s="2">
        <f>'Datos de entrada (Conductor)'!J11</f>
        <v>0</v>
      </c>
      <c r="D241" s="12">
        <f>IF(B241=1,'Datos de entrada (Sistema)'!$N$14,IF(B241=2,'Datos de entrada (Sistema)'!$N$15,IF(B241=3,'Datos de entrada (Sistema)'!$N$16,IF(B241=4,'Datos de entrada (Sistema)'!$N$17,IF(B241=5,'Datos de entrada (Sistema)'!$N$18,IF(B241=6,'Datos de entrada (Sistema)'!$N$19,IF(B241=7,'Datos de entrada (Sistema)'!$N$20,IF(B241=8,'Datos de entrada (Sistema)'!$N$21, IF(B241=9,'Datos de entrada (Sistema)'!$N$22,IF(B241=10,'Datos de entrada (Sistema)'!$N$23,IF(B241=11,'Datos de entrada (Sistema)'!$N$24,”Error”)))))))))))</f>
        <v>1.1000000000000001</v>
      </c>
      <c r="E241" s="12">
        <f>IF('Datos de entrada (Sistema)'!$I$16="Si",1,IF('Datos de entrada (Sistema)'!$I$16="No",0))</f>
        <v>1</v>
      </c>
      <c r="F241" s="12">
        <f>IF('Datos de entrada (Sistema)'!$I$12="Trifásico",3,IF('Datos de entrada (Sistema)'!$I$12="Monofásico trifilar",2,IF('Datos de entrada (Sistema)'!$I$12="Monofásico bifilar",1)))</f>
        <v>3</v>
      </c>
      <c r="G241"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41" s="9">
        <f>IF(F241=3,'Datos de entrada (Sistema)'!$I$17*3*((Costos!G241/'Datos de entrada (Sistema)'!$I$17)^2)*'Datos de entrada (Conductor)'!L11*Costos!D241*Costos!$B$4,IF(F241=2,'Datos de entrada (Sistema)'!$I$17*2*((Costos!G241/'Datos de entrada (Sistema)'!$I$17)^2)*'Datos de entrada (Conductor)'!L11*Costos!D241*Costos!$B$4,IF(F241=1,'Datos de entrada (Sistema)'!$I$17*((Costos!G241/'Datos de entrada (Sistema)'!$I$17)^2)*'Datos de entrada (Conductor)'!L11*Costos!D241*Costos!$B$4,"error")))</f>
        <v>0</v>
      </c>
      <c r="I241" s="9">
        <f>'Datos de entrada (Sistema)'!$O$24*'Datos de entrada (Sistema)'!$P$24*'Datos de entrada (Sistema)'!$I$15*1000</f>
        <v>2862000</v>
      </c>
      <c r="J241" s="123">
        <f t="shared" si="3"/>
        <v>0</v>
      </c>
      <c r="K24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41" s="13">
        <f>IF(K241&gt;J241,(1+E241*0.04)*'Datos de entrada (Conductor)'!K11*D241,0)</f>
        <v>0</v>
      </c>
      <c r="M241" s="13">
        <f>IF(K241&gt;J241,G241^2*'Datos de entrada (Conductor)'!L11*D241*$B$5,0)</f>
        <v>0</v>
      </c>
    </row>
    <row r="242" spans="2:13" x14ac:dyDescent="0.25">
      <c r="B242" s="2">
        <v>11</v>
      </c>
      <c r="C242" s="2">
        <f>'Datos de entrada (Conductor)'!J12</f>
        <v>0</v>
      </c>
      <c r="D242" s="12">
        <f>IF(B242=1,'Datos de entrada (Sistema)'!$N$14,IF(B242=2,'Datos de entrada (Sistema)'!$N$15,IF(B242=3,'Datos de entrada (Sistema)'!$N$16,IF(B242=4,'Datos de entrada (Sistema)'!$N$17,IF(B242=5,'Datos de entrada (Sistema)'!$N$18,IF(B242=6,'Datos de entrada (Sistema)'!$N$19,IF(B242=7,'Datos de entrada (Sistema)'!$N$20,IF(B242=8,'Datos de entrada (Sistema)'!$N$21, IF(B242=9,'Datos de entrada (Sistema)'!$N$22,IF(B242=10,'Datos de entrada (Sistema)'!$N$23,IF(B242=11,'Datos de entrada (Sistema)'!$N$24,”Error”)))))))))))</f>
        <v>1.1000000000000001</v>
      </c>
      <c r="E242" s="12">
        <f>IF('Datos de entrada (Sistema)'!$I$16="Si",1,IF('Datos de entrada (Sistema)'!$I$16="No",0))</f>
        <v>1</v>
      </c>
      <c r="F242" s="12">
        <f>IF('Datos de entrada (Sistema)'!$I$12="Trifásico",3,IF('Datos de entrada (Sistema)'!$I$12="Monofásico trifilar",2,IF('Datos de entrada (Sistema)'!$I$12="Monofásico bifilar",1)))</f>
        <v>3</v>
      </c>
      <c r="G242"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42" s="9">
        <f>IF(F242=3,'Datos de entrada (Sistema)'!$I$17*3*((Costos!G242/'Datos de entrada (Sistema)'!$I$17)^2)*'Datos de entrada (Conductor)'!L12*Costos!D242*Costos!$B$4,IF(F242=2,'Datos de entrada (Sistema)'!$I$17*2*((Costos!G242/'Datos de entrada (Sistema)'!$I$17)^2)*'Datos de entrada (Conductor)'!L12*Costos!D242*Costos!$B$4,IF(F242=1,'Datos de entrada (Sistema)'!$I$17*((Costos!G242/'Datos de entrada (Sistema)'!$I$17)^2)*'Datos de entrada (Conductor)'!L12*Costos!D242*Costos!$B$4,"error")))</f>
        <v>0</v>
      </c>
      <c r="I242" s="9">
        <f>'Datos de entrada (Sistema)'!$O$24*'Datos de entrada (Sistema)'!$P$24*'Datos de entrada (Sistema)'!$I$15*1000</f>
        <v>2862000</v>
      </c>
      <c r="J242" s="123">
        <f t="shared" si="3"/>
        <v>0</v>
      </c>
      <c r="K24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42" s="13">
        <f>IF(K242&gt;J242,(1+E242*0.04)*'Datos de entrada (Conductor)'!K12*D242,0)</f>
        <v>0</v>
      </c>
      <c r="M242" s="13">
        <f>IF(K242&gt;J242,G242^2*'Datos de entrada (Conductor)'!L12*D242*$B$5,0)</f>
        <v>0</v>
      </c>
    </row>
    <row r="243" spans="2:13" x14ac:dyDescent="0.25">
      <c r="B243" s="2">
        <v>11</v>
      </c>
      <c r="C243" s="2">
        <f>'Datos de entrada (Conductor)'!J13</f>
        <v>0</v>
      </c>
      <c r="D243" s="12">
        <f>IF(B243=1,'Datos de entrada (Sistema)'!$N$14,IF(B243=2,'Datos de entrada (Sistema)'!$N$15,IF(B243=3,'Datos de entrada (Sistema)'!$N$16,IF(B243=4,'Datos de entrada (Sistema)'!$N$17,IF(B243=5,'Datos de entrada (Sistema)'!$N$18,IF(B243=6,'Datos de entrada (Sistema)'!$N$19,IF(B243=7,'Datos de entrada (Sistema)'!$N$20,IF(B243=8,'Datos de entrada (Sistema)'!$N$21, IF(B243=9,'Datos de entrada (Sistema)'!$N$22,IF(B243=10,'Datos de entrada (Sistema)'!$N$23,IF(B243=11,'Datos de entrada (Sistema)'!$N$24,”Error”)))))))))))</f>
        <v>1.1000000000000001</v>
      </c>
      <c r="E243" s="12">
        <f>IF('Datos de entrada (Sistema)'!$I$16="Si",1,IF('Datos de entrada (Sistema)'!$I$16="No",0))</f>
        <v>1</v>
      </c>
      <c r="F243" s="12">
        <f>IF('Datos de entrada (Sistema)'!$I$12="Trifásico",3,IF('Datos de entrada (Sistema)'!$I$12="Monofásico trifilar",2,IF('Datos de entrada (Sistema)'!$I$12="Monofásico bifilar",1)))</f>
        <v>3</v>
      </c>
      <c r="G243"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43" s="9">
        <f>IF(F243=3,'Datos de entrada (Sistema)'!$I$17*3*((Costos!G243/'Datos de entrada (Sistema)'!$I$17)^2)*'Datos de entrada (Conductor)'!L13*Costos!D243*Costos!$B$4,IF(F243=2,'Datos de entrada (Sistema)'!$I$17*2*((Costos!G243/'Datos de entrada (Sistema)'!$I$17)^2)*'Datos de entrada (Conductor)'!L13*Costos!D243*Costos!$B$4,IF(F243=1,'Datos de entrada (Sistema)'!$I$17*((Costos!G243/'Datos de entrada (Sistema)'!$I$17)^2)*'Datos de entrada (Conductor)'!L13*Costos!D243*Costos!$B$4,"error")))</f>
        <v>0</v>
      </c>
      <c r="I243" s="9">
        <f>'Datos de entrada (Sistema)'!$O$24*'Datos de entrada (Sistema)'!$P$24*'Datos de entrada (Sistema)'!$I$15*1000</f>
        <v>2862000</v>
      </c>
      <c r="J243" s="123">
        <f t="shared" si="3"/>
        <v>0</v>
      </c>
      <c r="K24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43" s="13">
        <f>IF(K243&gt;J243,(1+E243*0.04)*'Datos de entrada (Conductor)'!K13*D243,0)</f>
        <v>0</v>
      </c>
      <c r="M243" s="13">
        <f>IF(K243&gt;J243,G243^2*'Datos de entrada (Conductor)'!L13*D243*$B$5,0)</f>
        <v>0</v>
      </c>
    </row>
    <row r="244" spans="2:13" x14ac:dyDescent="0.25">
      <c r="B244" s="2">
        <v>11</v>
      </c>
      <c r="C244" s="2">
        <f>'Datos de entrada (Conductor)'!J14</f>
        <v>8</v>
      </c>
      <c r="D244" s="12">
        <f>IF(B244=1,'Datos de entrada (Sistema)'!$N$14,IF(B244=2,'Datos de entrada (Sistema)'!$N$15,IF(B244=3,'Datos de entrada (Sistema)'!$N$16,IF(B244=4,'Datos de entrada (Sistema)'!$N$17,IF(B244=5,'Datos de entrada (Sistema)'!$N$18,IF(B244=6,'Datos de entrada (Sistema)'!$N$19,IF(B244=7,'Datos de entrada (Sistema)'!$N$20,IF(B244=8,'Datos de entrada (Sistema)'!$N$21, IF(B244=9,'Datos de entrada (Sistema)'!$N$22,IF(B244=10,'Datos de entrada (Sistema)'!$N$23,IF(B244=11,'Datos de entrada (Sistema)'!$N$24,”Error”)))))))))))</f>
        <v>1.1000000000000001</v>
      </c>
      <c r="E244" s="12">
        <f>IF('Datos de entrada (Sistema)'!$I$16="Si",1,IF('Datos de entrada (Sistema)'!$I$16="No",0))</f>
        <v>1</v>
      </c>
      <c r="F244" s="12">
        <f>IF('Datos de entrada (Sistema)'!$I$12="Trifásico",3,IF('Datos de entrada (Sistema)'!$I$12="Monofásico trifilar",2,IF('Datos de entrada (Sistema)'!$I$12="Monofásico bifilar",1)))</f>
        <v>3</v>
      </c>
      <c r="G244"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44" s="9">
        <f>IF(F244=3,'Datos de entrada (Sistema)'!$I$17*3*((Costos!G244/'Datos de entrada (Sistema)'!$I$17)^2)*'Datos de entrada (Conductor)'!L14*Costos!D244*Costos!$B$4,IF(F244=2,'Datos de entrada (Sistema)'!$I$17*2*((Costos!G244/'Datos de entrada (Sistema)'!$I$17)^2)*'Datos de entrada (Conductor)'!L14*Costos!D244*Costos!$B$4,IF(F244=1,'Datos de entrada (Sistema)'!$I$17*((Costos!G244/'Datos de entrada (Sistema)'!$I$17)^2)*'Datos de entrada (Conductor)'!L14*Costos!D244*Costos!$B$4,"error")))</f>
        <v>0</v>
      </c>
      <c r="I244" s="9">
        <f>'Datos de entrada (Sistema)'!$O$24*'Datos de entrada (Sistema)'!$P$24*'Datos de entrada (Sistema)'!$I$15*1000</f>
        <v>2862000</v>
      </c>
      <c r="J244" s="123">
        <f t="shared" si="3"/>
        <v>0</v>
      </c>
      <c r="K24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44" s="13">
        <f>IF(K244&gt;J244,(1+E244*0.04)*'Datos de entrada (Conductor)'!K14*D244,0)</f>
        <v>0</v>
      </c>
      <c r="M244" s="13">
        <f>IF(K244&gt;J244,G244^2*'Datos de entrada (Conductor)'!L14*D244*$B$5,0)</f>
        <v>0</v>
      </c>
    </row>
    <row r="245" spans="2:13" x14ac:dyDescent="0.25">
      <c r="B245" s="2">
        <v>11</v>
      </c>
      <c r="C245" s="2">
        <f>'Datos de entrada (Conductor)'!J15</f>
        <v>6</v>
      </c>
      <c r="D245" s="12">
        <f>IF(B245=1,'Datos de entrada (Sistema)'!$N$14,IF(B245=2,'Datos de entrada (Sistema)'!$N$15,IF(B245=3,'Datos de entrada (Sistema)'!$N$16,IF(B245=4,'Datos de entrada (Sistema)'!$N$17,IF(B245=5,'Datos de entrada (Sistema)'!$N$18,IF(B245=6,'Datos de entrada (Sistema)'!$N$19,IF(B245=7,'Datos de entrada (Sistema)'!$N$20,IF(B245=8,'Datos de entrada (Sistema)'!$N$21, IF(B245=9,'Datos de entrada (Sistema)'!$N$22,IF(B245=10,'Datos de entrada (Sistema)'!$N$23,IF(B245=11,'Datos de entrada (Sistema)'!$N$24,”Error”)))))))))))</f>
        <v>1.1000000000000001</v>
      </c>
      <c r="E245" s="12">
        <f>IF('Datos de entrada (Sistema)'!$I$16="Si",1,IF('Datos de entrada (Sistema)'!$I$16="No",0))</f>
        <v>1</v>
      </c>
      <c r="F245" s="12">
        <f>IF('Datos de entrada (Sistema)'!$I$12="Trifásico",3,IF('Datos de entrada (Sistema)'!$I$12="Monofásico trifilar",2,IF('Datos de entrada (Sistema)'!$I$12="Monofásico bifilar",1)))</f>
        <v>3</v>
      </c>
      <c r="G245"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45" s="9">
        <f>IF(F245=3,'Datos de entrada (Sistema)'!$I$17*3*((Costos!G245/'Datos de entrada (Sistema)'!$I$17)^2)*'Datos de entrada (Conductor)'!L15*Costos!D245*Costos!$B$4,IF(F245=2,'Datos de entrada (Sistema)'!$I$17*2*((Costos!G245/'Datos de entrada (Sistema)'!$I$17)^2)*'Datos de entrada (Conductor)'!L15*Costos!D245*Costos!$B$4,IF(F245=1,'Datos de entrada (Sistema)'!$I$17*((Costos!G245/'Datos de entrada (Sistema)'!$I$17)^2)*'Datos de entrada (Conductor)'!L15*Costos!D245*Costos!$B$4,"error")))</f>
        <v>0</v>
      </c>
      <c r="I245" s="9">
        <f>'Datos de entrada (Sistema)'!$O$24*'Datos de entrada (Sistema)'!$P$24*'Datos de entrada (Sistema)'!$I$15*1000</f>
        <v>2862000</v>
      </c>
      <c r="J245" s="123">
        <f t="shared" si="3"/>
        <v>0</v>
      </c>
      <c r="K24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45" s="13">
        <f>IF(K245&gt;J245,(1+E245*0.04)*'Datos de entrada (Conductor)'!K15*D245,0)</f>
        <v>0</v>
      </c>
      <c r="M245" s="13">
        <f>IF(K245&gt;J245,G245^2*'Datos de entrada (Conductor)'!L15*D245*$B$5,0)</f>
        <v>0</v>
      </c>
    </row>
    <row r="246" spans="2:13" x14ac:dyDescent="0.25">
      <c r="B246" s="2">
        <v>11</v>
      </c>
      <c r="C246" s="2">
        <f>'Datos de entrada (Conductor)'!J16</f>
        <v>4</v>
      </c>
      <c r="D246" s="12">
        <f>IF(B246=1,'Datos de entrada (Sistema)'!$N$14,IF(B246=2,'Datos de entrada (Sistema)'!$N$15,IF(B246=3,'Datos de entrada (Sistema)'!$N$16,IF(B246=4,'Datos de entrada (Sistema)'!$N$17,IF(B246=5,'Datos de entrada (Sistema)'!$N$18,IF(B246=6,'Datos de entrada (Sistema)'!$N$19,IF(B246=7,'Datos de entrada (Sistema)'!$N$20,IF(B246=8,'Datos de entrada (Sistema)'!$N$21, IF(B246=9,'Datos de entrada (Sistema)'!$N$22,IF(B246=10,'Datos de entrada (Sistema)'!$N$23,IF(B246=11,'Datos de entrada (Sistema)'!$N$24,”Error”)))))))))))</f>
        <v>1.1000000000000001</v>
      </c>
      <c r="E246" s="12">
        <f>IF('Datos de entrada (Sistema)'!$I$16="Si",1,IF('Datos de entrada (Sistema)'!$I$16="No",0))</f>
        <v>1</v>
      </c>
      <c r="F246" s="12">
        <f>IF('Datos de entrada (Sistema)'!$I$12="Trifásico",3,IF('Datos de entrada (Sistema)'!$I$12="Monofásico trifilar",2,IF('Datos de entrada (Sistema)'!$I$12="Monofásico bifilar",1)))</f>
        <v>3</v>
      </c>
      <c r="G246"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46" s="9">
        <f>IF(F246=3,'Datos de entrada (Sistema)'!$I$17*3*((Costos!G246/'Datos de entrada (Sistema)'!$I$17)^2)*'Datos de entrada (Conductor)'!L16*Costos!D246*Costos!$B$4,IF(F246=2,'Datos de entrada (Sistema)'!$I$17*2*((Costos!G246/'Datos de entrada (Sistema)'!$I$17)^2)*'Datos de entrada (Conductor)'!L16*Costos!D246*Costos!$B$4,IF(F246=1,'Datos de entrada (Sistema)'!$I$17*((Costos!G246/'Datos de entrada (Sistema)'!$I$17)^2)*'Datos de entrada (Conductor)'!L16*Costos!D246*Costos!$B$4,"error")))</f>
        <v>119742.19197775815</v>
      </c>
      <c r="I246" s="9">
        <f>'Datos de entrada (Sistema)'!$O$24*'Datos de entrada (Sistema)'!$P$24*'Datos de entrada (Sistema)'!$I$15*1000</f>
        <v>2862000</v>
      </c>
      <c r="J246" s="123">
        <f t="shared" si="3"/>
        <v>4.1838641501662527E-2</v>
      </c>
      <c r="K24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46" s="13">
        <f>IF(K246&gt;J246,(1+E246*0.04)*'Datos de entrada (Conductor)'!K16*D246,0)</f>
        <v>0</v>
      </c>
      <c r="M246" s="13">
        <f>IF(K246&gt;J246,G246^2*'Datos de entrada (Conductor)'!L16*D246*$B$5,0)</f>
        <v>0</v>
      </c>
    </row>
    <row r="247" spans="2:13" x14ac:dyDescent="0.25">
      <c r="B247" s="2">
        <v>11</v>
      </c>
      <c r="C247" s="2">
        <f>'Datos de entrada (Conductor)'!J17</f>
        <v>2</v>
      </c>
      <c r="D247" s="12">
        <f>IF(B247=1,'Datos de entrada (Sistema)'!$N$14,IF(B247=2,'Datos de entrada (Sistema)'!$N$15,IF(B247=3,'Datos de entrada (Sistema)'!$N$16,IF(B247=4,'Datos de entrada (Sistema)'!$N$17,IF(B247=5,'Datos de entrada (Sistema)'!$N$18,IF(B247=6,'Datos de entrada (Sistema)'!$N$19,IF(B247=7,'Datos de entrada (Sistema)'!$N$20,IF(B247=8,'Datos de entrada (Sistema)'!$N$21, IF(B247=9,'Datos de entrada (Sistema)'!$N$22,IF(B247=10,'Datos de entrada (Sistema)'!$N$23,IF(B247=11,'Datos de entrada (Sistema)'!$N$24,”Error”)))))))))))</f>
        <v>1.1000000000000001</v>
      </c>
      <c r="E247" s="12">
        <f>IF('Datos de entrada (Sistema)'!$I$16="Si",1,IF('Datos de entrada (Sistema)'!$I$16="No",0))</f>
        <v>1</v>
      </c>
      <c r="F247" s="12">
        <f>IF('Datos de entrada (Sistema)'!$I$12="Trifásico",3,IF('Datos de entrada (Sistema)'!$I$12="Monofásico trifilar",2,IF('Datos de entrada (Sistema)'!$I$12="Monofásico bifilar",1)))</f>
        <v>3</v>
      </c>
      <c r="G247"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47" s="9">
        <f>IF(F247=3,'Datos de entrada (Sistema)'!$I$17*3*((Costos!G247/'Datos de entrada (Sistema)'!$I$17)^2)*'Datos de entrada (Conductor)'!L17*Costos!D247*Costos!$B$4,IF(F247=2,'Datos de entrada (Sistema)'!$I$17*2*((Costos!G247/'Datos de entrada (Sistema)'!$I$17)^2)*'Datos de entrada (Conductor)'!L17*Costos!D247*Costos!$B$4,IF(F247=1,'Datos de entrada (Sistema)'!$I$17*((Costos!G247/'Datos de entrada (Sistema)'!$I$17)^2)*'Datos de entrada (Conductor)'!L17*Costos!D247*Costos!$B$4,"error")))</f>
        <v>75255.754584302369</v>
      </c>
      <c r="I247" s="9">
        <f>'Datos de entrada (Sistema)'!$O$24*'Datos de entrada (Sistema)'!$P$24*'Datos de entrada (Sistema)'!$I$15*1000</f>
        <v>2862000</v>
      </c>
      <c r="J247" s="123">
        <f t="shared" si="3"/>
        <v>2.6294812922537516E-2</v>
      </c>
      <c r="K24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47" s="13">
        <f>IF(K247&gt;J247,(1+E247*0.04)*'Datos de entrada (Conductor)'!K17*D247,0)</f>
        <v>0</v>
      </c>
      <c r="M247" s="13">
        <f>IF(K247&gt;J247,G247^2*'Datos de entrada (Conductor)'!L17*D247*$B$5,0)</f>
        <v>0</v>
      </c>
    </row>
    <row r="248" spans="2:13" x14ac:dyDescent="0.25">
      <c r="B248" s="2">
        <v>11</v>
      </c>
      <c r="C248" s="2">
        <f>'Datos de entrada (Conductor)'!J18</f>
        <v>1</v>
      </c>
      <c r="D248" s="12">
        <f>IF(B248=1,'Datos de entrada (Sistema)'!$N$14,IF(B248=2,'Datos de entrada (Sistema)'!$N$15,IF(B248=3,'Datos de entrada (Sistema)'!$N$16,IF(B248=4,'Datos de entrada (Sistema)'!$N$17,IF(B248=5,'Datos de entrada (Sistema)'!$N$18,IF(B248=6,'Datos de entrada (Sistema)'!$N$19,IF(B248=7,'Datos de entrada (Sistema)'!$N$20,IF(B248=8,'Datos de entrada (Sistema)'!$N$21, IF(B248=9,'Datos de entrada (Sistema)'!$N$22,IF(B248=10,'Datos de entrada (Sistema)'!$N$23,IF(B248=11,'Datos de entrada (Sistema)'!$N$24,”Error”)))))))))))</f>
        <v>1.1000000000000001</v>
      </c>
      <c r="E248" s="12">
        <f>IF('Datos de entrada (Sistema)'!$I$16="Si",1,IF('Datos de entrada (Sistema)'!$I$16="No",0))</f>
        <v>1</v>
      </c>
      <c r="F248" s="12">
        <f>IF('Datos de entrada (Sistema)'!$I$12="Trifásico",3,IF('Datos de entrada (Sistema)'!$I$12="Monofásico trifilar",2,IF('Datos de entrada (Sistema)'!$I$12="Monofásico bifilar",1)))</f>
        <v>3</v>
      </c>
      <c r="G248"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48" s="9">
        <f>IF(F248=3,'Datos de entrada (Sistema)'!$I$17*3*((Costos!G248/'Datos de entrada (Sistema)'!$I$17)^2)*'Datos de entrada (Conductor)'!L18*Costos!D248*Costos!$B$4,IF(F248=2,'Datos de entrada (Sistema)'!$I$17*2*((Costos!G248/'Datos de entrada (Sistema)'!$I$17)^2)*'Datos de entrada (Conductor)'!L18*Costos!D248*Costos!$B$4,IF(F248=1,'Datos de entrada (Sistema)'!$I$17*((Costos!G248/'Datos de entrada (Sistema)'!$I$17)^2)*'Datos de entrada (Conductor)'!L18*Costos!D248*Costos!$B$4,"error")))</f>
        <v>0</v>
      </c>
      <c r="I248" s="9">
        <f>'Datos de entrada (Sistema)'!$O$24*'Datos de entrada (Sistema)'!$P$24*'Datos de entrada (Sistema)'!$I$15*1000</f>
        <v>2862000</v>
      </c>
      <c r="J248" s="123">
        <f t="shared" si="3"/>
        <v>0</v>
      </c>
      <c r="K24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48" s="13">
        <f>IF(K248&gt;J248,(1+E248*0.04)*'Datos de entrada (Conductor)'!K18*D248,0)</f>
        <v>0</v>
      </c>
      <c r="M248" s="13">
        <f>IF(K248&gt;J248,G248^2*'Datos de entrada (Conductor)'!L18*D248*$B$5,0)</f>
        <v>0</v>
      </c>
    </row>
    <row r="249" spans="2:13" x14ac:dyDescent="0.25">
      <c r="B249" s="2">
        <v>11</v>
      </c>
      <c r="C249" s="2" t="str">
        <f>'Datos de entrada (Conductor)'!J19</f>
        <v>1/0</v>
      </c>
      <c r="D249" s="12">
        <f>IF(B249=1,'Datos de entrada (Sistema)'!$N$14,IF(B249=2,'Datos de entrada (Sistema)'!$N$15,IF(B249=3,'Datos de entrada (Sistema)'!$N$16,IF(B249=4,'Datos de entrada (Sistema)'!$N$17,IF(B249=5,'Datos de entrada (Sistema)'!$N$18,IF(B249=6,'Datos de entrada (Sistema)'!$N$19,IF(B249=7,'Datos de entrada (Sistema)'!$N$20,IF(B249=8,'Datos de entrada (Sistema)'!$N$21, IF(B249=9,'Datos de entrada (Sistema)'!$N$22,IF(B249=10,'Datos de entrada (Sistema)'!$N$23,IF(B249=11,'Datos de entrada (Sistema)'!$N$24,”Error”)))))))))))</f>
        <v>1.1000000000000001</v>
      </c>
      <c r="E249" s="12">
        <f>IF('Datos de entrada (Sistema)'!$I$16="Si",1,IF('Datos de entrada (Sistema)'!$I$16="No",0))</f>
        <v>1</v>
      </c>
      <c r="F249" s="12">
        <f>IF('Datos de entrada (Sistema)'!$I$12="Trifásico",3,IF('Datos de entrada (Sistema)'!$I$12="Monofásico trifilar",2,IF('Datos de entrada (Sistema)'!$I$12="Monofásico bifilar",1)))</f>
        <v>3</v>
      </c>
      <c r="G249"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49" s="9">
        <f>IF(F249=3,'Datos de entrada (Sistema)'!$I$17*3*((Costos!G249/'Datos de entrada (Sistema)'!$I$17)^2)*'Datos de entrada (Conductor)'!L19*Costos!D249*Costos!$B$4,IF(F249=2,'Datos de entrada (Sistema)'!$I$17*2*((Costos!G249/'Datos de entrada (Sistema)'!$I$17)^2)*'Datos de entrada (Conductor)'!L19*Costos!D249*Costos!$B$4,IF(F249=1,'Datos de entrada (Sistema)'!$I$17*((Costos!G249/'Datos de entrada (Sistema)'!$I$17)^2)*'Datos de entrada (Conductor)'!L19*Costos!D249*Costos!$B$4,"error")))</f>
        <v>47298.47515536828</v>
      </c>
      <c r="I249" s="9">
        <f>'Datos de entrada (Sistema)'!$O$24*'Datos de entrada (Sistema)'!$P$24*'Datos de entrada (Sistema)'!$I$15*1000</f>
        <v>2862000</v>
      </c>
      <c r="J249" s="123">
        <f t="shared" si="3"/>
        <v>1.6526371472875011E-2</v>
      </c>
      <c r="K24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49" s="13">
        <f>IF(K249&gt;J249,(1+E249*0.04)*'Datos de entrada (Conductor)'!K19*D249,0)</f>
        <v>0</v>
      </c>
      <c r="M249" s="13">
        <f>IF(K249&gt;J249,G249^2*'Datos de entrada (Conductor)'!L19*D249*$B$5,0)</f>
        <v>0</v>
      </c>
    </row>
    <row r="250" spans="2:13" x14ac:dyDescent="0.25">
      <c r="B250" s="2">
        <v>11</v>
      </c>
      <c r="C250" s="2" t="str">
        <f>'Datos de entrada (Conductor)'!J20</f>
        <v>2/0</v>
      </c>
      <c r="D250" s="12">
        <f>IF(B250=1,'Datos de entrada (Sistema)'!$N$14,IF(B250=2,'Datos de entrada (Sistema)'!$N$15,IF(B250=3,'Datos de entrada (Sistema)'!$N$16,IF(B250=4,'Datos de entrada (Sistema)'!$N$17,IF(B250=5,'Datos de entrada (Sistema)'!$N$18,IF(B250=6,'Datos de entrada (Sistema)'!$N$19,IF(B250=7,'Datos de entrada (Sistema)'!$N$20,IF(B250=8,'Datos de entrada (Sistema)'!$N$21, IF(B250=9,'Datos de entrada (Sistema)'!$N$22,IF(B250=10,'Datos de entrada (Sistema)'!$N$23,IF(B250=11,'Datos de entrada (Sistema)'!$N$24,”Error”)))))))))))</f>
        <v>1.1000000000000001</v>
      </c>
      <c r="E250" s="12">
        <f>IF('Datos de entrada (Sistema)'!$I$16="Si",1,IF('Datos de entrada (Sistema)'!$I$16="No",0))</f>
        <v>1</v>
      </c>
      <c r="F250" s="12">
        <f>IF('Datos de entrada (Sistema)'!$I$12="Trifásico",3,IF('Datos de entrada (Sistema)'!$I$12="Monofásico trifilar",2,IF('Datos de entrada (Sistema)'!$I$12="Monofásico bifilar",1)))</f>
        <v>3</v>
      </c>
      <c r="G250"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50" s="9">
        <f>IF(F250=3,'Datos de entrada (Sistema)'!$I$17*3*((Costos!G250/'Datos de entrada (Sistema)'!$I$17)^2)*'Datos de entrada (Conductor)'!L20*Costos!D250*Costos!$B$4,IF(F250=2,'Datos de entrada (Sistema)'!$I$17*2*((Costos!G250/'Datos de entrada (Sistema)'!$I$17)^2)*'Datos de entrada (Conductor)'!L20*Costos!D250*Costos!$B$4,IF(F250=1,'Datos de entrada (Sistema)'!$I$17*((Costos!G250/'Datos de entrada (Sistema)'!$I$17)^2)*'Datos de entrada (Conductor)'!L20*Costos!D250*Costos!$B$4,"error")))</f>
        <v>37563.200423627197</v>
      </c>
      <c r="I250" s="9">
        <f>'Datos de entrada (Sistema)'!$O$24*'Datos de entrada (Sistema)'!$P$24*'Datos de entrada (Sistema)'!$I$15*1000</f>
        <v>2862000</v>
      </c>
      <c r="J250" s="123">
        <f t="shared" si="3"/>
        <v>1.3124807974712507E-2</v>
      </c>
      <c r="K25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50" s="13">
        <f>IF(K250&gt;J250,(1+E250*0.04)*'Datos de entrada (Conductor)'!K20*D250,0)</f>
        <v>0</v>
      </c>
      <c r="M250" s="13">
        <f>IF(K250&gt;J250,G250^2*'Datos de entrada (Conductor)'!L20*D250*$B$5,0)</f>
        <v>0</v>
      </c>
    </row>
    <row r="251" spans="2:13" x14ac:dyDescent="0.25">
      <c r="B251" s="2">
        <v>11</v>
      </c>
      <c r="C251" s="2" t="str">
        <f>'Datos de entrada (Conductor)'!J21</f>
        <v>3/0</v>
      </c>
      <c r="D251" s="12">
        <f>IF(B251=1,'Datos de entrada (Sistema)'!$N$14,IF(B251=2,'Datos de entrada (Sistema)'!$N$15,IF(B251=3,'Datos de entrada (Sistema)'!$N$16,IF(B251=4,'Datos de entrada (Sistema)'!$N$17,IF(B251=5,'Datos de entrada (Sistema)'!$N$18,IF(B251=6,'Datos de entrada (Sistema)'!$N$19,IF(B251=7,'Datos de entrada (Sistema)'!$N$20,IF(B251=8,'Datos de entrada (Sistema)'!$N$21, IF(B251=9,'Datos de entrada (Sistema)'!$N$22,IF(B251=10,'Datos de entrada (Sistema)'!$N$23,IF(B251=11,'Datos de entrada (Sistema)'!$N$24,”Error”)))))))))))</f>
        <v>1.1000000000000001</v>
      </c>
      <c r="E251" s="12">
        <f>IF('Datos de entrada (Sistema)'!$I$16="Si",1,IF('Datos de entrada (Sistema)'!$I$16="No",0))</f>
        <v>1</v>
      </c>
      <c r="F251" s="12">
        <f>IF('Datos de entrada (Sistema)'!$I$12="Trifásico",3,IF('Datos de entrada (Sistema)'!$I$12="Monofásico trifilar",2,IF('Datos de entrada (Sistema)'!$I$12="Monofásico bifilar",1)))</f>
        <v>3</v>
      </c>
      <c r="G251"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51" s="9">
        <f>IF(F251=3,'Datos de entrada (Sistema)'!$I$17*3*((Costos!G251/'Datos de entrada (Sistema)'!$I$17)^2)*'Datos de entrada (Conductor)'!L21*Costos!D251*Costos!$B$4,IF(F251=2,'Datos de entrada (Sistema)'!$I$17*2*((Costos!G251/'Datos de entrada (Sistema)'!$I$17)^2)*'Datos de entrada (Conductor)'!L21*Costos!D251*Costos!$B$4,IF(F251=1,'Datos de entrada (Sistema)'!$I$17*((Costos!G251/'Datos de entrada (Sistema)'!$I$17)^2)*'Datos de entrada (Conductor)'!L21*Costos!D251*Costos!$B$4,"error")))</f>
        <v>29790.72804970104</v>
      </c>
      <c r="I251" s="9">
        <f>'Datos de entrada (Sistema)'!$O$24*'Datos de entrada (Sistema)'!$P$24*'Datos de entrada (Sistema)'!$I$15*1000</f>
        <v>2862000</v>
      </c>
      <c r="J251" s="123">
        <f t="shared" si="3"/>
        <v>1.0409059416387504E-2</v>
      </c>
      <c r="K251"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51" s="13">
        <f>IF(K251&gt;J251,(1+E251*0.04)*'Datos de entrada (Conductor)'!K21*D251,0)</f>
        <v>100109152.00000001</v>
      </c>
      <c r="M251" s="13">
        <f>IF(K251&gt;J251,G251^2*'Datos de entrada (Conductor)'!L21*D251*$B$5,0)</f>
        <v>160723303.45815316</v>
      </c>
    </row>
    <row r="252" spans="2:13" x14ac:dyDescent="0.25">
      <c r="B252" s="2">
        <v>11</v>
      </c>
      <c r="C252" s="2" t="str">
        <f>'Datos de entrada (Conductor)'!J22</f>
        <v>4/0</v>
      </c>
      <c r="D252" s="12">
        <f>IF(B252=1,'Datos de entrada (Sistema)'!$N$14,IF(B252=2,'Datos de entrada (Sistema)'!$N$15,IF(B252=3,'Datos de entrada (Sistema)'!$N$16,IF(B252=4,'Datos de entrada (Sistema)'!$N$17,IF(B252=5,'Datos de entrada (Sistema)'!$N$18,IF(B252=6,'Datos de entrada (Sistema)'!$N$19,IF(B252=7,'Datos de entrada (Sistema)'!$N$20,IF(B252=8,'Datos de entrada (Sistema)'!$N$21, IF(B252=9,'Datos de entrada (Sistema)'!$N$22,IF(B252=10,'Datos de entrada (Sistema)'!$N$23,IF(B252=11,'Datos de entrada (Sistema)'!$N$24,”Error”)))))))))))</f>
        <v>1.1000000000000001</v>
      </c>
      <c r="E252" s="12">
        <f>IF('Datos de entrada (Sistema)'!$I$16="Si",1,IF('Datos de entrada (Sistema)'!$I$16="No",0))</f>
        <v>1</v>
      </c>
      <c r="F252" s="12">
        <f>IF('Datos de entrada (Sistema)'!$I$12="Trifásico",3,IF('Datos de entrada (Sistema)'!$I$12="Monofásico trifilar",2,IF('Datos de entrada (Sistema)'!$I$12="Monofásico bifilar",1)))</f>
        <v>3</v>
      </c>
      <c r="G252"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52" s="9">
        <f>IF(F252=3,'Datos de entrada (Sistema)'!$I$17*3*((Costos!G252/'Datos de entrada (Sistema)'!$I$17)^2)*'Datos de entrada (Conductor)'!L22*Costos!D252*Costos!$B$4,IF(F252=2,'Datos de entrada (Sistema)'!$I$17*2*((Costos!G252/'Datos de entrada (Sistema)'!$I$17)^2)*'Datos de entrada (Conductor)'!L22*Costos!D252*Costos!$B$4,IF(F252=1,'Datos de entrada (Sistema)'!$I$17*((Costos!G252/'Datos de entrada (Sistema)'!$I$17)^2)*'Datos de entrada (Conductor)'!L22*Costos!D252*Costos!$B$4,"error")))</f>
        <v>23615.49312454119</v>
      </c>
      <c r="I252" s="9">
        <f>'Datos de entrada (Sistema)'!$O$24*'Datos de entrada (Sistema)'!$P$24*'Datos de entrada (Sistema)'!$I$15*1000</f>
        <v>2862000</v>
      </c>
      <c r="J252" s="123">
        <f t="shared" si="3"/>
        <v>8.2513952217125059E-3</v>
      </c>
      <c r="K252"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52" s="13">
        <f>IF(K252&gt;J252,(1+E252*0.04)*'Datos de entrada (Conductor)'!K22*D252,0)</f>
        <v>117834288.00000001</v>
      </c>
      <c r="M252" s="13">
        <f>IF(K252&gt;J252,G252^2*'Datos de entrada (Conductor)'!L22*D252*$B$5,0)</f>
        <v>127407428.96371248</v>
      </c>
    </row>
    <row r="253" spans="2:13" x14ac:dyDescent="0.25">
      <c r="B253" s="2">
        <v>11</v>
      </c>
      <c r="C253" s="2">
        <f>'Datos de entrada (Conductor)'!J23</f>
        <v>250</v>
      </c>
      <c r="D253" s="12">
        <f>IF(B253=1,'Datos de entrada (Sistema)'!$N$14,IF(B253=2,'Datos de entrada (Sistema)'!$N$15,IF(B253=3,'Datos de entrada (Sistema)'!$N$16,IF(B253=4,'Datos de entrada (Sistema)'!$N$17,IF(B253=5,'Datos de entrada (Sistema)'!$N$18,IF(B253=6,'Datos de entrada (Sistema)'!$N$19,IF(B253=7,'Datos de entrada (Sistema)'!$N$20,IF(B253=8,'Datos de entrada (Sistema)'!$N$21, IF(B253=9,'Datos de entrada (Sistema)'!$N$22,IF(B253=10,'Datos de entrada (Sistema)'!$N$23,IF(B253=11,'Datos de entrada (Sistema)'!$N$24,”Error”)))))))))))</f>
        <v>1.1000000000000001</v>
      </c>
      <c r="E253" s="12">
        <f>IF('Datos de entrada (Sistema)'!$I$16="Si",1,IF('Datos de entrada (Sistema)'!$I$16="No",0))</f>
        <v>1</v>
      </c>
      <c r="F253" s="12">
        <f>IF('Datos de entrada (Sistema)'!$I$12="Trifásico",3,IF('Datos de entrada (Sistema)'!$I$12="Monofásico trifilar",2,IF('Datos de entrada (Sistema)'!$I$12="Monofásico bifilar",1)))</f>
        <v>3</v>
      </c>
      <c r="G253"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53" s="9">
        <f>IF(F253=3,'Datos de entrada (Sistema)'!$I$17*3*((Costos!G253/'Datos de entrada (Sistema)'!$I$17)^2)*'Datos de entrada (Conductor)'!L23*Costos!D253*Costos!$B$4,IF(F253=2,'Datos de entrada (Sistema)'!$I$17*2*((Costos!G253/'Datos de entrada (Sistema)'!$I$17)^2)*'Datos de entrada (Conductor)'!L23*Costos!D253*Costos!$B$4,IF(F253=1,'Datos de entrada (Sistema)'!$I$17*((Costos!G253/'Datos de entrada (Sistema)'!$I$17)^2)*'Datos de entrada (Conductor)'!L23*Costos!D253*Costos!$B$4,"error")))</f>
        <v>0</v>
      </c>
      <c r="I253" s="9">
        <f>'Datos de entrada (Sistema)'!$O$24*'Datos de entrada (Sistema)'!$P$24*'Datos de entrada (Sistema)'!$I$15*1000</f>
        <v>2862000</v>
      </c>
      <c r="J253" s="123">
        <f t="shared" si="3"/>
        <v>0</v>
      </c>
      <c r="K253"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53" s="13">
        <f>IF(K253&gt;J253,(1+E253*0.04)*'Datos de entrada (Conductor)'!K23*D253,0)</f>
        <v>0</v>
      </c>
      <c r="M253" s="13">
        <f>IF(K253&gt;J253,G253^2*'Datos de entrada (Conductor)'!L23*D253*$B$5,0)</f>
        <v>0</v>
      </c>
    </row>
    <row r="254" spans="2:13" x14ac:dyDescent="0.25">
      <c r="B254" s="2">
        <v>11</v>
      </c>
      <c r="C254" s="2">
        <f>'Datos de entrada (Conductor)'!J24</f>
        <v>266</v>
      </c>
      <c r="D254" s="12">
        <f>IF(B254=1,'Datos de entrada (Sistema)'!$N$14,IF(B254=2,'Datos de entrada (Sistema)'!$N$15,IF(B254=3,'Datos de entrada (Sistema)'!$N$16,IF(B254=4,'Datos de entrada (Sistema)'!$N$17,IF(B254=5,'Datos de entrada (Sistema)'!$N$18,IF(B254=6,'Datos de entrada (Sistema)'!$N$19,IF(B254=7,'Datos de entrada (Sistema)'!$N$20,IF(B254=8,'Datos de entrada (Sistema)'!$N$21, IF(B254=9,'Datos de entrada (Sistema)'!$N$22,IF(B254=10,'Datos de entrada (Sistema)'!$N$23,IF(B254=11,'Datos de entrada (Sistema)'!$N$24,”Error”)))))))))))</f>
        <v>1.1000000000000001</v>
      </c>
      <c r="E254" s="12">
        <f>IF('Datos de entrada (Sistema)'!$I$16="Si",1,IF('Datos de entrada (Sistema)'!$I$16="No",0))</f>
        <v>1</v>
      </c>
      <c r="F254" s="12">
        <f>IF('Datos de entrada (Sistema)'!$I$12="Trifásico",3,IF('Datos de entrada (Sistema)'!$I$12="Monofásico trifilar",2,IF('Datos de entrada (Sistema)'!$I$12="Monofásico bifilar",1)))</f>
        <v>3</v>
      </c>
      <c r="G254"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54" s="9">
        <f>IF(F254=3,'Datos de entrada (Sistema)'!$I$17*3*((Costos!G254/'Datos de entrada (Sistema)'!$I$17)^2)*'Datos de entrada (Conductor)'!L24*Costos!D254*Costos!$B$4,IF(F254=2,'Datos de entrada (Sistema)'!$I$17*2*((Costos!G254/'Datos de entrada (Sistema)'!$I$17)^2)*'Datos de entrada (Conductor)'!L24*Costos!D254*Costos!$B$4,IF(F254=1,'Datos de entrada (Sistema)'!$I$17*((Costos!G254/'Datos de entrada (Sistema)'!$I$17)^2)*'Datos de entrada (Conductor)'!L24*Costos!D254*Costos!$B$4,"error")))</f>
        <v>18919.390062147311</v>
      </c>
      <c r="I254" s="9">
        <f>'Datos de entrada (Sistema)'!$O$24*'Datos de entrada (Sistema)'!$P$24*'Datos de entrada (Sistema)'!$I$15*1000</f>
        <v>2862000</v>
      </c>
      <c r="J254" s="123">
        <f t="shared" si="3"/>
        <v>6.6105485891500039E-3</v>
      </c>
      <c r="K254"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54" s="13">
        <f>IF(K254&gt;J254,(1+E254*0.04)*'Datos de entrada (Conductor)'!K24*D254,0)</f>
        <v>140789792</v>
      </c>
      <c r="M254" s="13">
        <f>IF(K254&gt;J254,G254^2*'Datos de entrada (Conductor)'!L24*D254*$B$5,0)</f>
        <v>102071586.33815882</v>
      </c>
    </row>
    <row r="255" spans="2:13" x14ac:dyDescent="0.25">
      <c r="B255" s="2">
        <v>11</v>
      </c>
      <c r="C255" s="2">
        <f>'Datos de entrada (Conductor)'!J25</f>
        <v>336</v>
      </c>
      <c r="D255" s="12">
        <f>IF(B255=1,'Datos de entrada (Sistema)'!$N$14,IF(B255=2,'Datos de entrada (Sistema)'!$N$15,IF(B255=3,'Datos de entrada (Sistema)'!$N$16,IF(B255=4,'Datos de entrada (Sistema)'!$N$17,IF(B255=5,'Datos de entrada (Sistema)'!$N$18,IF(B255=6,'Datos de entrada (Sistema)'!$N$19,IF(B255=7,'Datos de entrada (Sistema)'!$N$20,IF(B255=8,'Datos de entrada (Sistema)'!$N$21, IF(B255=9,'Datos de entrada (Sistema)'!$N$22,IF(B255=10,'Datos de entrada (Sistema)'!$N$23,IF(B255=11,'Datos de entrada (Sistema)'!$N$24,”Error”)))))))))))</f>
        <v>1.1000000000000001</v>
      </c>
      <c r="E255" s="12">
        <f>IF('Datos de entrada (Sistema)'!$I$16="Si",1,IF('Datos de entrada (Sistema)'!$I$16="No",0))</f>
        <v>1</v>
      </c>
      <c r="F255" s="12">
        <f>IF('Datos de entrada (Sistema)'!$I$12="Trifásico",3,IF('Datos de entrada (Sistema)'!$I$12="Monofásico trifilar",2,IF('Datos de entrada (Sistema)'!$I$12="Monofásico bifilar",1)))</f>
        <v>3</v>
      </c>
      <c r="G255"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55" s="9">
        <f>IF(F255=3,'Datos de entrada (Sistema)'!$I$17*3*((Costos!G255/'Datos de entrada (Sistema)'!$I$17)^2)*'Datos de entrada (Conductor)'!L25*Costos!D255*Costos!$B$4,IF(F255=2,'Datos de entrada (Sistema)'!$I$17*2*((Costos!G255/'Datos de entrada (Sistema)'!$I$17)^2)*'Datos de entrada (Conductor)'!L25*Costos!D255*Costos!$B$4,IF(F255=1,'Datos de entrada (Sistema)'!$I$17*((Costos!G255/'Datos de entrada (Sistema)'!$I$17)^2)*'Datos de entrada (Conductor)'!L25*Costos!D255*Costos!$B$4,"error")))</f>
        <v>15021.905724136586</v>
      </c>
      <c r="I255" s="9">
        <f>'Datos de entrada (Sistema)'!$O$24*'Datos de entrada (Sistema)'!$P$24*'Datos de entrada (Sistema)'!$I$15*1000</f>
        <v>2862000</v>
      </c>
      <c r="J255" s="123">
        <f t="shared" si="3"/>
        <v>5.2487441384125042E-3</v>
      </c>
      <c r="K255"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55" s="13">
        <f>IF(K255&gt;J255,(1+E255*0.04)*'Datos de entrada (Conductor)'!K25*D255,0)</f>
        <v>163454720</v>
      </c>
      <c r="M255" s="13">
        <f>IF(K255&gt;J255,G255^2*'Datos de entrada (Conductor)'!L25*D255*$B$5,0)</f>
        <v>81044354.07527414</v>
      </c>
    </row>
    <row r="256" spans="2:13" x14ac:dyDescent="0.25">
      <c r="B256" s="2">
        <v>11</v>
      </c>
      <c r="C256" s="2">
        <f>'Datos de entrada (Conductor)'!J26</f>
        <v>350</v>
      </c>
      <c r="D256" s="12">
        <f>IF(B256=1,'Datos de entrada (Sistema)'!$N$14,IF(B256=2,'Datos de entrada (Sistema)'!$N$15,IF(B256=3,'Datos de entrada (Sistema)'!$N$16,IF(B256=4,'Datos de entrada (Sistema)'!$N$17,IF(B256=5,'Datos de entrada (Sistema)'!$N$18,IF(B256=6,'Datos de entrada (Sistema)'!$N$19,IF(B256=7,'Datos de entrada (Sistema)'!$N$20,IF(B256=8,'Datos de entrada (Sistema)'!$N$21, IF(B256=9,'Datos de entrada (Sistema)'!$N$22,IF(B256=10,'Datos de entrada (Sistema)'!$N$23,IF(B256=11,'Datos de entrada (Sistema)'!$N$24,”Error”)))))))))))</f>
        <v>1.1000000000000001</v>
      </c>
      <c r="E256" s="12">
        <f>IF('Datos de entrada (Sistema)'!$I$16="Si",1,IF('Datos de entrada (Sistema)'!$I$16="No",0))</f>
        <v>1</v>
      </c>
      <c r="F256" s="12">
        <f>IF('Datos de entrada (Sistema)'!$I$12="Trifásico",3,IF('Datos de entrada (Sistema)'!$I$12="Monofásico trifilar",2,IF('Datos de entrada (Sistema)'!$I$12="Monofásico bifilar",1)))</f>
        <v>3</v>
      </c>
      <c r="G256"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56" s="9">
        <f>IF(F256=3,'Datos de entrada (Sistema)'!$I$17*3*((Costos!G256/'Datos de entrada (Sistema)'!$I$17)^2)*'Datos de entrada (Conductor)'!L26*Costos!D256*Costos!$B$4,IF(F256=2,'Datos de entrada (Sistema)'!$I$17*2*((Costos!G256/'Datos de entrada (Sistema)'!$I$17)^2)*'Datos de entrada (Conductor)'!L26*Costos!D256*Costos!$B$4,IF(F256=1,'Datos de entrada (Sistema)'!$I$17*((Costos!G256/'Datos de entrada (Sistema)'!$I$17)^2)*'Datos de entrada (Conductor)'!L26*Costos!D256*Costos!$B$4,"error")))</f>
        <v>0</v>
      </c>
      <c r="I256" s="9">
        <f>'Datos de entrada (Sistema)'!$O$24*'Datos de entrada (Sistema)'!$P$24*'Datos de entrada (Sistema)'!$I$15*1000</f>
        <v>2862000</v>
      </c>
      <c r="J256" s="123">
        <f t="shared" si="3"/>
        <v>0</v>
      </c>
      <c r="K256"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56" s="13">
        <f>IF(K256&gt;J256,(1+E256*0.04)*'Datos de entrada (Conductor)'!K26*D256,0)</f>
        <v>0</v>
      </c>
      <c r="M256" s="13">
        <f>IF(K256&gt;J256,G256^2*'Datos de entrada (Conductor)'!L26*D256*$B$5,0)</f>
        <v>0</v>
      </c>
    </row>
    <row r="257" spans="2:13" x14ac:dyDescent="0.25">
      <c r="B257" s="2">
        <v>11</v>
      </c>
      <c r="C257" s="2">
        <f>'Datos de entrada (Conductor)'!J27</f>
        <v>477</v>
      </c>
      <c r="D257" s="12">
        <f>IF(B257=1,'Datos de entrada (Sistema)'!$N$14,IF(B257=2,'Datos de entrada (Sistema)'!$N$15,IF(B257=3,'Datos de entrada (Sistema)'!$N$16,IF(B257=4,'Datos de entrada (Sistema)'!$N$17,IF(B257=5,'Datos de entrada (Sistema)'!$N$18,IF(B257=6,'Datos de entrada (Sistema)'!$N$19,IF(B257=7,'Datos de entrada (Sistema)'!$N$20,IF(B257=8,'Datos de entrada (Sistema)'!$N$21, IF(B257=9,'Datos de entrada (Sistema)'!$N$22,IF(B257=10,'Datos de entrada (Sistema)'!$N$23,IF(B257=11,'Datos de entrada (Sistema)'!$N$24,”Error”)))))))))))</f>
        <v>1.1000000000000001</v>
      </c>
      <c r="E257" s="12">
        <f>IF('Datos de entrada (Sistema)'!$I$16="Si",1,IF('Datos de entrada (Sistema)'!$I$16="No",0))</f>
        <v>1</v>
      </c>
      <c r="F257" s="12">
        <f>IF('Datos de entrada (Sistema)'!$I$12="Trifásico",3,IF('Datos de entrada (Sistema)'!$I$12="Monofásico trifilar",2,IF('Datos de entrada (Sistema)'!$I$12="Monofásico bifilar",1)))</f>
        <v>3</v>
      </c>
      <c r="G257"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57" s="9">
        <f>IF(F257=3,'Datos de entrada (Sistema)'!$I$17*3*((Costos!G257/'Datos de entrada (Sistema)'!$I$17)^2)*'Datos de entrada (Conductor)'!L27*Costos!D257*Costos!$B$4,IF(F257=2,'Datos de entrada (Sistema)'!$I$17*2*((Costos!G257/'Datos de entrada (Sistema)'!$I$17)^2)*'Datos de entrada (Conductor)'!L27*Costos!D257*Costos!$B$4,IF(F257=1,'Datos de entrada (Sistema)'!$I$17*((Costos!G257/'Datos de entrada (Sistema)'!$I$17)^2)*'Datos de entrada (Conductor)'!L27*Costos!D257*Costos!$B$4,"error")))</f>
        <v>10590.134211362481</v>
      </c>
      <c r="I257" s="9">
        <f>'Datos de entrada (Sistema)'!$O$24*'Datos de entrada (Sistema)'!$P$24*'Datos de entrada (Sistema)'!$I$15*1000</f>
        <v>2862000</v>
      </c>
      <c r="J257" s="123">
        <f t="shared" si="3"/>
        <v>3.7002565378625022E-3</v>
      </c>
      <c r="K257"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57" s="13">
        <f>IF(K257&gt;J257,(1+E257*0.04)*'Datos de entrada (Conductor)'!K27*D257,0)</f>
        <v>203554208.00000003</v>
      </c>
      <c r="M257" s="13">
        <f>IF(K257&gt;J257,G257^2*'Datos de entrada (Conductor)'!L27*D257*$B$5,0)</f>
        <v>57134600.795110896</v>
      </c>
    </row>
    <row r="258" spans="2:13" x14ac:dyDescent="0.25">
      <c r="B258" s="2">
        <v>11</v>
      </c>
      <c r="C258" s="2">
        <f>'Datos de entrada (Conductor)'!J28</f>
        <v>500</v>
      </c>
      <c r="D258" s="12">
        <f>IF(B258=1,'Datos de entrada (Sistema)'!$N$14,IF(B258=2,'Datos de entrada (Sistema)'!$N$15,IF(B258=3,'Datos de entrada (Sistema)'!$N$16,IF(B258=4,'Datos de entrada (Sistema)'!$N$17,IF(B258=5,'Datos de entrada (Sistema)'!$N$18,IF(B258=6,'Datos de entrada (Sistema)'!$N$19,IF(B258=7,'Datos de entrada (Sistema)'!$N$20,IF(B258=8,'Datos de entrada (Sistema)'!$N$21, IF(B258=9,'Datos de entrada (Sistema)'!$N$22,IF(B258=10,'Datos de entrada (Sistema)'!$N$23,IF(B258=11,'Datos de entrada (Sistema)'!$N$24,”Error”)))))))))))</f>
        <v>1.1000000000000001</v>
      </c>
      <c r="E258" s="12">
        <f>IF('Datos de entrada (Sistema)'!$I$16="Si",1,IF('Datos de entrada (Sistema)'!$I$16="No",0))</f>
        <v>1</v>
      </c>
      <c r="F258" s="12">
        <f>IF('Datos de entrada (Sistema)'!$I$12="Trifásico",3,IF('Datos de entrada (Sistema)'!$I$12="Monofásico trifilar",2,IF('Datos de entrada (Sistema)'!$I$12="Monofásico bifilar",1)))</f>
        <v>3</v>
      </c>
      <c r="G258"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58" s="9">
        <f>IF(F258=3,'Datos de entrada (Sistema)'!$I$17*3*((Costos!G258/'Datos de entrada (Sistema)'!$I$17)^2)*'Datos de entrada (Conductor)'!L28*Costos!D258*Costos!$B$4,IF(F258=2,'Datos de entrada (Sistema)'!$I$17*2*((Costos!G258/'Datos de entrada (Sistema)'!$I$17)^2)*'Datos de entrada (Conductor)'!L28*Costos!D258*Costos!$B$4,IF(F258=1,'Datos de entrada (Sistema)'!$I$17*((Costos!G258/'Datos de entrada (Sistema)'!$I$17)^2)*'Datos de entrada (Conductor)'!L28*Costos!D258*Costos!$B$4,"error")))</f>
        <v>0</v>
      </c>
      <c r="I258" s="9">
        <f>'Datos de entrada (Sistema)'!$O$24*'Datos de entrada (Sistema)'!$P$24*'Datos de entrada (Sistema)'!$I$15*1000</f>
        <v>2862000</v>
      </c>
      <c r="J258" s="123">
        <f t="shared" si="3"/>
        <v>0</v>
      </c>
      <c r="K258"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58" s="13">
        <f>IF(K258&gt;J258,(1+E258*0.04)*'Datos de entrada (Conductor)'!K28*D258,0)</f>
        <v>0</v>
      </c>
      <c r="M258" s="13">
        <f>IF(K258&gt;J258,G258^2*'Datos de entrada (Conductor)'!L28*D258*$B$5,0)</f>
        <v>0</v>
      </c>
    </row>
    <row r="259" spans="2:13" x14ac:dyDescent="0.25">
      <c r="B259" s="2">
        <v>11</v>
      </c>
      <c r="C259" s="2">
        <f>'Datos de entrada (Conductor)'!J29</f>
        <v>795</v>
      </c>
      <c r="D259" s="12">
        <f>IF(B259=1,'Datos de entrada (Sistema)'!$N$14,IF(B259=2,'Datos de entrada (Sistema)'!$N$15,IF(B259=3,'Datos de entrada (Sistema)'!$N$16,IF(B259=4,'Datos de entrada (Sistema)'!$N$17,IF(B259=5,'Datos de entrada (Sistema)'!$N$18,IF(B259=6,'Datos de entrada (Sistema)'!$N$19,IF(B259=7,'Datos de entrada (Sistema)'!$N$20,IF(B259=8,'Datos de entrada (Sistema)'!$N$21, IF(B259=9,'Datos de entrada (Sistema)'!$N$22,IF(B259=10,'Datos de entrada (Sistema)'!$N$23,IF(B259=11,'Datos de entrada (Sistema)'!$N$24,”Error”)))))))))))</f>
        <v>1.1000000000000001</v>
      </c>
      <c r="E259" s="12">
        <f>IF('Datos de entrada (Sistema)'!$I$16="Si",1,IF('Datos de entrada (Sistema)'!$I$16="No",0))</f>
        <v>1</v>
      </c>
      <c r="F259" s="12">
        <f>IF('Datos de entrada (Sistema)'!$I$12="Trifásico",3,IF('Datos de entrada (Sistema)'!$I$12="Monofásico trifilar",2,IF('Datos de entrada (Sistema)'!$I$12="Monofásico bifilar",1)))</f>
        <v>3</v>
      </c>
      <c r="G259"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59" s="9">
        <f>IF(F259=3,'Datos de entrada (Sistema)'!$I$17*3*((Costos!G259/'Datos de entrada (Sistema)'!$I$17)^2)*'Datos de entrada (Conductor)'!L29*Costos!D259*Costos!$B$4,IF(F259=2,'Datos de entrada (Sistema)'!$I$17*2*((Costos!G259/'Datos de entrada (Sistema)'!$I$17)^2)*'Datos de entrada (Conductor)'!L29*Costos!D259*Costos!$B$4,IF(F259=1,'Datos de entrada (Sistema)'!$I$17*((Costos!G259/'Datos de entrada (Sistema)'!$I$17)^2)*'Datos de entrada (Conductor)'!L29*Costos!D259*Costos!$B$4,"error")))</f>
        <v>6349.5812663984279</v>
      </c>
      <c r="I259" s="9">
        <f>'Datos de entrada (Sistema)'!$O$24*'Datos de entrada (Sistema)'!$P$24*'Datos de entrada (Sistema)'!$I$15*1000</f>
        <v>2862000</v>
      </c>
      <c r="J259" s="123">
        <f t="shared" si="3"/>
        <v>2.2185818540875011E-3</v>
      </c>
      <c r="K259"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59" s="13">
        <f>IF(K259&gt;J259,(1+E259*0.04)*'Datos de entrada (Conductor)'!K29*D259,0)</f>
        <v>276198208</v>
      </c>
      <c r="M259" s="13">
        <f>IF(K259&gt;J259,G259^2*'Datos de entrada (Conductor)'!L29*D259*$B$5,0)</f>
        <v>34256486.615868405</v>
      </c>
    </row>
    <row r="260" spans="2:13" x14ac:dyDescent="0.25">
      <c r="B260" s="20">
        <v>11</v>
      </c>
      <c r="C260" s="20">
        <f>'Datos de entrada (Conductor)'!J30</f>
        <v>1000</v>
      </c>
      <c r="D260" s="115">
        <f>IF(B260=1,'Datos de entrada (Sistema)'!$N$14,IF(B260=2,'Datos de entrada (Sistema)'!$N$15,IF(B260=3,'Datos de entrada (Sistema)'!$N$16,IF(B260=4,'Datos de entrada (Sistema)'!$N$17,IF(B260=5,'Datos de entrada (Sistema)'!$N$18,IF(B260=6,'Datos de entrada (Sistema)'!$N$19,IF(B260=7,'Datos de entrada (Sistema)'!$N$20,IF(B260=8,'Datos de entrada (Sistema)'!$N$21, IF(B260=9,'Datos de entrada (Sistema)'!$N$22,IF(B260=10,'Datos de entrada (Sistema)'!$N$23,IF(B260=11,'Datos de entrada (Sistema)'!$N$24,”Error”)))))))))))</f>
        <v>1.1000000000000001</v>
      </c>
      <c r="E260" s="115">
        <f>IF('Datos de entrada (Sistema)'!$I$16="Si",1,IF('Datos de entrada (Sistema)'!$I$16="No",0))</f>
        <v>1</v>
      </c>
      <c r="F260" s="12">
        <f>IF('Datos de entrada (Sistema)'!$I$12="Trifásico",3,IF('Datos de entrada (Sistema)'!$I$12="Monofásico trifilar",2,IF('Datos de entrada (Sistema)'!$I$12="Monofásico bifilar",1)))</f>
        <v>3</v>
      </c>
      <c r="G260" s="23">
        <f>IF('Datos de entrada (Sistema)'!$I$12="Trifásico",('Datos de entrada (Sistema)'!$O$24)/(SQRT(3)*'Datos de entrada (Sistema)'!$I$13),IF('Datos de entrada (Sistema)'!$I$12="Monofásico trifilar",('Datos de entrada (Sistema)'!$O$24)/('Datos de entrada (Sistema)'!$I$13),IF('Datos de entrada (Sistema)'!$I$12="Monofásico bifilar",('Datos de entrada (Sistema)'!$O$24)/('Datos de entrada (Sistema)'!$I$13))))*(1+'Datos de entrada (Sistema)'!$Q$24)</f>
        <v>240.56261216234412</v>
      </c>
      <c r="H260" s="9">
        <f>IF(F260=3,'Datos de entrada (Sistema)'!$I$17*3*((Costos!G260/'Datos de entrada (Sistema)'!$I$17)^2)*'Datos de entrada (Conductor)'!L30*Costos!D260*Costos!$B$4,IF(F260=2,'Datos de entrada (Sistema)'!$I$17*2*((Costos!G260/'Datos de entrada (Sistema)'!$I$17)^2)*'Datos de entrada (Conductor)'!L30*Costos!D260*Costos!$B$4,IF(F260=1,'Datos de entrada (Sistema)'!$I$17*((Costos!G260/'Datos de entrada (Sistema)'!$I$17)^2)*'Datos de entrada (Conductor)'!L30*Costos!D260*Costos!$B$4,"error")))</f>
        <v>0</v>
      </c>
      <c r="I260" s="9">
        <f>'Datos de entrada (Sistema)'!$O$24*'Datos de entrada (Sistema)'!$P$24*'Datos de entrada (Sistema)'!$I$15*1000</f>
        <v>2862000</v>
      </c>
      <c r="J260" s="123">
        <f t="shared" si="3"/>
        <v>0</v>
      </c>
      <c r="K260" s="123">
        <f>IF('Datos de entrada (Sistema)'!$I$13&gt;57.5,'Datos de entrada (Sistema)'!$I$28,IF('Datos de entrada (Sistema)'!$I$13&gt;29.99999999,'Datos de entrada (Sistema)'!$I$29,IF('Datos de entrada (Sistema)'!$I$13&gt;0.9999999999,'Datos de entrada (Sistema)'!$I$30,IF('Datos de entrada (Sistema)'!$I$13&gt;0.000000001,'Datos de entrada (Sistema)'!$I$31,"Error"))))</f>
        <v>1.1200000000000002E-2</v>
      </c>
      <c r="L260" s="13">
        <f>IF(K260&gt;J260,(1+E260*0.04)*'Datos de entrada (Conductor)'!K30*D260,0)</f>
        <v>0</v>
      </c>
      <c r="M260" s="13">
        <f>IF(K260&gt;J260,G260^2*'Datos de entrada (Conductor)'!L30*D260*$B$5,0)</f>
        <v>0</v>
      </c>
    </row>
    <row r="261" spans="2:13" x14ac:dyDescent="0.25">
      <c r="C261" s="22"/>
    </row>
    <row r="262" spans="2:13" x14ac:dyDescent="0.25">
      <c r="C262" s="22"/>
    </row>
    <row r="263" spans="2:13" x14ac:dyDescent="0.25">
      <c r="C263" s="10"/>
    </row>
  </sheetData>
  <mergeCells count="1">
    <mergeCell ref="D2:N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2:P48"/>
  <sheetViews>
    <sheetView workbookViewId="0">
      <selection activeCell="D34" sqref="D34"/>
    </sheetView>
  </sheetViews>
  <sheetFormatPr defaultColWidth="11.42578125" defaultRowHeight="15" x14ac:dyDescent="0.25"/>
  <cols>
    <col min="1" max="1" width="11.85546875" bestFit="1" customWidth="1"/>
    <col min="2" max="2" width="25" bestFit="1" customWidth="1"/>
    <col min="3" max="3" width="37.7109375" bestFit="1" customWidth="1"/>
    <col min="4" max="4" width="17.140625" bestFit="1" customWidth="1"/>
    <col min="6" max="6" width="18.28515625" bestFit="1" customWidth="1"/>
    <col min="7" max="7" width="11.42578125" style="25"/>
    <col min="8" max="8" width="19.7109375" bestFit="1" customWidth="1"/>
  </cols>
  <sheetData>
    <row r="2" spans="1:8" ht="30.75" customHeight="1" x14ac:dyDescent="0.25">
      <c r="A2" s="27" t="s">
        <v>2</v>
      </c>
      <c r="B2" s="27" t="s">
        <v>11</v>
      </c>
      <c r="C2" s="27" t="s">
        <v>8</v>
      </c>
      <c r="D2" s="27" t="s">
        <v>15</v>
      </c>
      <c r="E2" s="27" t="s">
        <v>59</v>
      </c>
      <c r="F2" s="27" t="s">
        <v>63</v>
      </c>
      <c r="G2" s="27" t="s">
        <v>68</v>
      </c>
      <c r="H2" s="69" t="s">
        <v>81</v>
      </c>
    </row>
    <row r="3" spans="1:8" x14ac:dyDescent="0.25">
      <c r="A3" s="28" t="s">
        <v>13</v>
      </c>
      <c r="B3" s="76">
        <v>44</v>
      </c>
      <c r="C3" s="29" t="s">
        <v>3</v>
      </c>
      <c r="D3" s="28" t="s">
        <v>101</v>
      </c>
      <c r="E3" s="28" t="s">
        <v>60</v>
      </c>
      <c r="F3" s="28" t="s">
        <v>60</v>
      </c>
      <c r="G3" s="25" t="s">
        <v>69</v>
      </c>
      <c r="H3" s="28" t="s">
        <v>60</v>
      </c>
    </row>
    <row r="4" spans="1:8" x14ac:dyDescent="0.25">
      <c r="A4" s="28" t="s">
        <v>14</v>
      </c>
      <c r="B4" s="76">
        <v>34.5</v>
      </c>
      <c r="C4" s="29" t="s">
        <v>10</v>
      </c>
      <c r="D4" s="28" t="s">
        <v>102</v>
      </c>
      <c r="E4" s="29" t="s">
        <v>61</v>
      </c>
      <c r="F4" s="29" t="s">
        <v>61</v>
      </c>
      <c r="G4" s="62" t="s">
        <v>67</v>
      </c>
      <c r="H4" s="70" t="s">
        <v>61</v>
      </c>
    </row>
    <row r="5" spans="1:8" x14ac:dyDescent="0.25">
      <c r="A5" s="28"/>
      <c r="B5" s="77">
        <v>33</v>
      </c>
      <c r="C5" s="29" t="s">
        <v>33</v>
      </c>
      <c r="D5" s="29" t="s">
        <v>16</v>
      </c>
      <c r="E5" s="28"/>
      <c r="F5" s="28"/>
      <c r="G5" s="25" t="s">
        <v>70</v>
      </c>
    </row>
    <row r="6" spans="1:8" x14ac:dyDescent="0.25">
      <c r="A6" s="28"/>
      <c r="B6" s="76">
        <v>13.8</v>
      </c>
      <c r="C6" s="29" t="s">
        <v>35</v>
      </c>
      <c r="D6" s="28"/>
      <c r="E6" s="28"/>
      <c r="F6" s="28"/>
      <c r="G6" s="62" t="s">
        <v>71</v>
      </c>
    </row>
    <row r="7" spans="1:8" x14ac:dyDescent="0.25">
      <c r="A7" s="28"/>
      <c r="B7" s="76">
        <v>13.2</v>
      </c>
      <c r="C7" s="29" t="s">
        <v>36</v>
      </c>
      <c r="D7" s="29"/>
      <c r="E7" s="29"/>
      <c r="F7" s="29"/>
      <c r="G7" s="25" t="s">
        <v>72</v>
      </c>
    </row>
    <row r="8" spans="1:8" x14ac:dyDescent="0.25">
      <c r="A8" s="28"/>
      <c r="B8" s="77">
        <v>11.4</v>
      </c>
      <c r="C8" s="29" t="s">
        <v>34</v>
      </c>
      <c r="D8" s="28"/>
      <c r="E8" s="28"/>
      <c r="F8" s="28"/>
      <c r="G8" s="62" t="s">
        <v>73</v>
      </c>
    </row>
    <row r="9" spans="1:8" x14ac:dyDescent="0.25">
      <c r="A9" s="28"/>
      <c r="B9" s="76">
        <v>7.62</v>
      </c>
      <c r="C9" s="29" t="s">
        <v>37</v>
      </c>
      <c r="D9" s="28"/>
      <c r="E9" s="28"/>
      <c r="F9" s="28"/>
      <c r="G9" s="25" t="s">
        <v>74</v>
      </c>
    </row>
    <row r="10" spans="1:8" x14ac:dyDescent="0.25">
      <c r="A10" s="28"/>
      <c r="B10" s="76">
        <v>6.13</v>
      </c>
      <c r="C10" s="29" t="s">
        <v>38</v>
      </c>
      <c r="D10" s="28"/>
      <c r="E10" s="28"/>
      <c r="F10" s="28"/>
      <c r="G10" s="62" t="s">
        <v>75</v>
      </c>
    </row>
    <row r="11" spans="1:8" x14ac:dyDescent="0.25">
      <c r="A11" s="28"/>
      <c r="B11" s="77">
        <v>0.48</v>
      </c>
      <c r="C11" s="29" t="s">
        <v>40</v>
      </c>
      <c r="D11" s="28"/>
      <c r="E11" s="28"/>
      <c r="F11" s="28"/>
      <c r="G11" s="25" t="s">
        <v>76</v>
      </c>
    </row>
    <row r="12" spans="1:8" x14ac:dyDescent="0.25">
      <c r="A12" s="28"/>
      <c r="B12" s="76">
        <v>0.44</v>
      </c>
      <c r="C12" s="29" t="s">
        <v>41</v>
      </c>
      <c r="D12" s="28"/>
      <c r="E12" s="28"/>
      <c r="F12" s="28"/>
      <c r="G12" s="62" t="s">
        <v>77</v>
      </c>
    </row>
    <row r="13" spans="1:8" x14ac:dyDescent="0.25">
      <c r="A13" s="28"/>
      <c r="B13" s="76">
        <v>0.38</v>
      </c>
      <c r="C13" s="29" t="s">
        <v>45</v>
      </c>
      <c r="D13" s="28"/>
      <c r="E13" s="28"/>
      <c r="F13" s="28"/>
      <c r="G13" s="25" t="s">
        <v>78</v>
      </c>
    </row>
    <row r="14" spans="1:8" x14ac:dyDescent="0.25">
      <c r="A14" s="28"/>
      <c r="B14" s="77">
        <v>0.24</v>
      </c>
      <c r="C14" s="29" t="s">
        <v>46</v>
      </c>
      <c r="D14" s="28"/>
      <c r="E14" s="28"/>
      <c r="F14" s="28"/>
    </row>
    <row r="15" spans="1:8" x14ac:dyDescent="0.25">
      <c r="A15" s="28"/>
      <c r="B15" s="76">
        <v>0.22</v>
      </c>
      <c r="C15" s="29" t="s">
        <v>47</v>
      </c>
      <c r="D15" s="28"/>
      <c r="E15" s="28"/>
      <c r="F15" s="28"/>
    </row>
    <row r="16" spans="1:8" x14ac:dyDescent="0.25">
      <c r="A16" s="28"/>
      <c r="B16" s="76">
        <v>0.20799999999999999</v>
      </c>
      <c r="C16" s="29" t="s">
        <v>48</v>
      </c>
      <c r="D16" s="28"/>
      <c r="E16" s="28"/>
      <c r="F16" s="28"/>
    </row>
    <row r="17" spans="1:16" x14ac:dyDescent="0.25">
      <c r="A17" s="28"/>
      <c r="B17" s="77">
        <v>0.12</v>
      </c>
      <c r="C17" s="29" t="s">
        <v>49</v>
      </c>
      <c r="D17" s="28"/>
      <c r="E17" s="28"/>
      <c r="F17" s="28"/>
    </row>
    <row r="18" spans="1:16" x14ac:dyDescent="0.25">
      <c r="A18" s="28"/>
      <c r="B18" s="76">
        <v>0.11</v>
      </c>
      <c r="C18" s="29" t="s">
        <v>50</v>
      </c>
      <c r="D18" s="28"/>
      <c r="E18" s="28"/>
      <c r="F18" s="28"/>
    </row>
    <row r="19" spans="1:16" x14ac:dyDescent="0.25">
      <c r="A19" s="28"/>
      <c r="B19" s="30"/>
      <c r="C19" s="29" t="s">
        <v>42</v>
      </c>
      <c r="D19" s="30"/>
      <c r="E19" s="30"/>
      <c r="F19" s="30"/>
      <c r="H19" s="10"/>
      <c r="I19" s="10"/>
      <c r="J19" s="10"/>
      <c r="K19" s="10"/>
      <c r="L19" s="10"/>
      <c r="M19" s="10"/>
      <c r="N19" s="10"/>
      <c r="O19" s="10"/>
      <c r="P19" s="10"/>
    </row>
    <row r="20" spans="1:16" x14ac:dyDescent="0.25">
      <c r="A20" s="28"/>
      <c r="B20" s="30"/>
      <c r="C20" s="29" t="s">
        <v>43</v>
      </c>
      <c r="D20" s="31"/>
      <c r="E20" s="31"/>
      <c r="F20" s="30"/>
      <c r="G20" s="48"/>
      <c r="H20" s="5"/>
      <c r="I20" s="5"/>
      <c r="J20" s="152"/>
      <c r="K20" s="152"/>
      <c r="L20" s="10"/>
      <c r="M20" s="152"/>
      <c r="N20" s="152"/>
      <c r="O20" s="10"/>
      <c r="P20" s="10"/>
    </row>
    <row r="21" spans="1:16" x14ac:dyDescent="0.25">
      <c r="A21" s="28"/>
      <c r="B21" s="30"/>
      <c r="C21" s="29" t="s">
        <v>44</v>
      </c>
      <c r="D21" s="30"/>
      <c r="E21" s="30"/>
      <c r="F21" s="30"/>
      <c r="G21" s="11"/>
      <c r="H21" s="10"/>
      <c r="I21" s="10"/>
      <c r="J21" s="10"/>
      <c r="K21" s="10"/>
      <c r="L21" s="10"/>
      <c r="M21" s="10"/>
      <c r="N21" s="10"/>
      <c r="O21" s="10"/>
      <c r="P21" s="10"/>
    </row>
    <row r="22" spans="1:16" x14ac:dyDescent="0.25">
      <c r="A22" s="28"/>
      <c r="B22" s="30"/>
      <c r="C22" s="29" t="s">
        <v>80</v>
      </c>
      <c r="D22" s="31"/>
      <c r="E22" s="31"/>
      <c r="F22" s="30"/>
      <c r="G22" s="48"/>
      <c r="H22" s="5"/>
      <c r="I22" s="5"/>
      <c r="J22" s="152"/>
      <c r="K22" s="152"/>
      <c r="L22" s="10"/>
      <c r="M22" s="152"/>
      <c r="N22" s="152"/>
      <c r="O22" s="10"/>
      <c r="P22" s="10"/>
    </row>
    <row r="23" spans="1:16" x14ac:dyDescent="0.25">
      <c r="A23" s="28"/>
      <c r="B23" s="30"/>
      <c r="C23" s="29" t="s">
        <v>83</v>
      </c>
      <c r="D23" s="30"/>
      <c r="E23" s="30"/>
      <c r="F23" s="30"/>
      <c r="G23" s="11"/>
      <c r="H23" s="10"/>
      <c r="I23" s="10"/>
      <c r="J23" s="10"/>
      <c r="K23" s="10"/>
      <c r="L23" s="10"/>
      <c r="M23" s="10"/>
      <c r="N23" s="10"/>
      <c r="O23" s="10"/>
      <c r="P23" s="10"/>
    </row>
    <row r="24" spans="1:16" x14ac:dyDescent="0.25">
      <c r="A24" s="28"/>
      <c r="B24" s="30"/>
      <c r="C24" s="29" t="s">
        <v>84</v>
      </c>
      <c r="D24" s="31"/>
      <c r="E24" s="30"/>
      <c r="F24" s="31"/>
      <c r="G24" s="48"/>
      <c r="H24" s="5"/>
      <c r="I24" s="152"/>
      <c r="J24" s="152"/>
      <c r="K24" s="10"/>
      <c r="L24" s="152"/>
      <c r="M24" s="152"/>
      <c r="N24" s="10"/>
      <c r="O24" s="10"/>
      <c r="P24" s="10"/>
    </row>
    <row r="25" spans="1:16" x14ac:dyDescent="0.25">
      <c r="A25" s="28"/>
      <c r="B25" s="30"/>
      <c r="C25" s="29" t="s">
        <v>85</v>
      </c>
      <c r="D25" s="30"/>
      <c r="E25" s="30"/>
      <c r="F25" s="30"/>
      <c r="G25" s="11"/>
      <c r="H25" s="10"/>
      <c r="I25" s="10"/>
      <c r="J25" s="10"/>
      <c r="K25" s="10"/>
      <c r="L25" s="10"/>
      <c r="M25" s="10"/>
      <c r="N25" s="10"/>
      <c r="O25" s="10"/>
      <c r="P25" s="10"/>
    </row>
    <row r="26" spans="1:16" x14ac:dyDescent="0.25">
      <c r="A26" s="28"/>
      <c r="B26" s="30"/>
      <c r="C26" s="29" t="s">
        <v>53</v>
      </c>
      <c r="D26" s="31"/>
      <c r="E26" s="31"/>
      <c r="F26" s="30"/>
      <c r="G26" s="48"/>
      <c r="H26" s="5"/>
      <c r="I26" s="5"/>
      <c r="J26" s="152"/>
      <c r="K26" s="152"/>
      <c r="L26" s="10"/>
      <c r="M26" s="152"/>
      <c r="N26" s="152"/>
      <c r="O26" s="10"/>
      <c r="P26" s="10"/>
    </row>
    <row r="27" spans="1:16" x14ac:dyDescent="0.25">
      <c r="A27" s="28"/>
      <c r="B27" s="30"/>
      <c r="C27" s="29" t="s">
        <v>54</v>
      </c>
      <c r="D27" s="30"/>
      <c r="E27" s="30"/>
      <c r="F27" s="30"/>
      <c r="G27" s="11"/>
      <c r="H27" s="10"/>
      <c r="I27" s="10"/>
      <c r="J27" s="10"/>
      <c r="K27" s="10"/>
      <c r="L27" s="10"/>
      <c r="M27" s="10"/>
      <c r="N27" s="10"/>
      <c r="O27" s="10"/>
      <c r="P27" s="10"/>
    </row>
    <row r="28" spans="1:16" x14ac:dyDescent="0.25">
      <c r="A28" s="28"/>
      <c r="B28" s="28"/>
      <c r="C28" s="29" t="s">
        <v>51</v>
      </c>
      <c r="D28" s="30"/>
      <c r="E28" s="30"/>
      <c r="F28" s="30"/>
      <c r="G28" s="11"/>
      <c r="H28" s="10"/>
      <c r="I28" s="10"/>
      <c r="J28" s="10"/>
      <c r="K28" s="10"/>
      <c r="L28" s="10"/>
      <c r="M28" s="10"/>
      <c r="N28" s="10"/>
      <c r="O28" s="10"/>
      <c r="P28" s="10"/>
    </row>
    <row r="29" spans="1:16" x14ac:dyDescent="0.25">
      <c r="A29" s="28"/>
      <c r="B29" s="28"/>
      <c r="C29" s="29" t="s">
        <v>52</v>
      </c>
      <c r="D29" s="30"/>
      <c r="E29" s="28"/>
      <c r="F29" s="28"/>
      <c r="G29" s="11"/>
      <c r="H29" s="10"/>
      <c r="I29" s="10"/>
      <c r="J29" s="10"/>
      <c r="K29" s="10"/>
      <c r="L29" s="10"/>
      <c r="M29" s="10"/>
      <c r="N29" s="10"/>
      <c r="O29" s="10"/>
      <c r="P29" s="10"/>
    </row>
    <row r="30" spans="1:16" x14ac:dyDescent="0.25">
      <c r="A30" s="28"/>
      <c r="B30" s="28"/>
      <c r="C30" s="29" t="s">
        <v>55</v>
      </c>
      <c r="D30" s="30"/>
      <c r="E30" s="28"/>
      <c r="F30" s="28"/>
      <c r="G30" s="11"/>
      <c r="H30" s="10"/>
      <c r="I30" s="10"/>
      <c r="J30" s="10"/>
      <c r="K30" s="10"/>
      <c r="L30" s="10"/>
      <c r="M30" s="10"/>
      <c r="N30" s="10"/>
      <c r="O30" s="10"/>
      <c r="P30" s="10"/>
    </row>
    <row r="31" spans="1:16" x14ac:dyDescent="0.25">
      <c r="A31" s="28"/>
      <c r="B31" s="28"/>
      <c r="C31" s="29" t="s">
        <v>56</v>
      </c>
      <c r="D31" s="28"/>
      <c r="E31" s="28"/>
      <c r="F31" s="28"/>
    </row>
    <row r="32" spans="1:16" x14ac:dyDescent="0.25">
      <c r="A32" s="28"/>
      <c r="B32" s="28"/>
      <c r="C32" s="29" t="s">
        <v>57</v>
      </c>
      <c r="D32" s="28"/>
      <c r="E32" s="28"/>
      <c r="F32" s="28"/>
    </row>
    <row r="33" spans="1:7" x14ac:dyDescent="0.25">
      <c r="A33" s="28"/>
      <c r="B33" s="28"/>
      <c r="C33" s="29" t="s">
        <v>58</v>
      </c>
      <c r="D33" s="28"/>
      <c r="E33" s="28"/>
      <c r="F33" s="28"/>
    </row>
    <row r="34" spans="1:7" x14ac:dyDescent="0.25">
      <c r="A34" s="25"/>
      <c r="B34" s="25"/>
      <c r="D34" s="25"/>
      <c r="E34" s="25"/>
      <c r="F34" s="25"/>
      <c r="G34" s="11"/>
    </row>
    <row r="35" spans="1:7" x14ac:dyDescent="0.25">
      <c r="G35" s="11"/>
    </row>
    <row r="36" spans="1:7" x14ac:dyDescent="0.25">
      <c r="G36" s="11"/>
    </row>
    <row r="41" spans="1:7" x14ac:dyDescent="0.25">
      <c r="D41" s="10"/>
    </row>
    <row r="42" spans="1:7" x14ac:dyDescent="0.25">
      <c r="D42" s="10"/>
    </row>
    <row r="46" spans="1:7" x14ac:dyDescent="0.25">
      <c r="D46" s="10"/>
    </row>
    <row r="47" spans="1:7" x14ac:dyDescent="0.25">
      <c r="D47" s="4"/>
    </row>
    <row r="48" spans="1:7" x14ac:dyDescent="0.25">
      <c r="D48" s="10"/>
    </row>
  </sheetData>
  <mergeCells count="8">
    <mergeCell ref="J26:K26"/>
    <mergeCell ref="M26:N26"/>
    <mergeCell ref="I24:J24"/>
    <mergeCell ref="L24:M24"/>
    <mergeCell ref="J20:K20"/>
    <mergeCell ref="M20:N20"/>
    <mergeCell ref="J22:K22"/>
    <mergeCell ref="M22:N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Leáme</vt:lpstr>
      <vt:lpstr>Datos de entrada (Sistema)</vt:lpstr>
      <vt:lpstr>Datos de entrada (Conductor)</vt:lpstr>
      <vt:lpstr>Resultado</vt:lpstr>
      <vt:lpstr>Costos</vt:lpstr>
      <vt:lpstr>Valores admisibles de entrada</vt:lpstr>
      <vt:lpstr>'Datos de entrada (Sistema)'!Print_Area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Antonio Rivera Pinzon</dc:creator>
  <cp:lastModifiedBy>Jose Daniel Acosta Moreno</cp:lastModifiedBy>
  <dcterms:created xsi:type="dcterms:W3CDTF">2018-03-08T13:46:05Z</dcterms:created>
  <dcterms:modified xsi:type="dcterms:W3CDTF">2019-08-28T19:55:00Z</dcterms:modified>
</cp:coreProperties>
</file>